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1600" windowHeight="9600" tabRatio="579" activeTab="3"/>
  </bookViews>
  <sheets>
    <sheet name="Resultat 2018-2019" sheetId="4" r:id="rId1"/>
    <sheet name="Balanse 30.6.2019" sheetId="5" r:id="rId2"/>
    <sheet name="Noter" sheetId="9" r:id="rId3"/>
    <sheet name="sluttposter pr. 30.6.2018" sheetId="12" r:id="rId4"/>
  </sheets>
  <definedNames>
    <definedName name="_GoBack" localSheetId="1">'Balanse 30.6.2019'!#REF!</definedName>
    <definedName name="_GoBack" localSheetId="2">Noter!#REF!</definedName>
    <definedName name="_GoBack" localSheetId="0">'Resultat 2018-2019'!#REF!</definedName>
    <definedName name="_GoBack" localSheetId="3">'sluttposter pr. 30.6.2018'!#REF!</definedName>
    <definedName name="_xlnm.Print_Area" localSheetId="1">'Balanse 30.6.2019'!$A$1:$F$61</definedName>
    <definedName name="_xlnm.Print_Area" localSheetId="2">Noter!$A$1:$F$45</definedName>
    <definedName name="_xlnm.Print_Area" localSheetId="0">'Resultat 2018-2019'!$A$1:$J$96</definedName>
    <definedName name="_xlnm.Print_Area" localSheetId="3">'sluttposter pr. 30.6.2018'!$A$1:$D$33</definedName>
    <definedName name="_xlnm.Print_Titles" localSheetId="1">'Balanse 30.6.2019'!$1:$2</definedName>
    <definedName name="_xlnm.Print_Titles" localSheetId="2">Noter!$1:$2</definedName>
    <definedName name="_xlnm.Print_Titles" localSheetId="0">'Resultat 2018-2019'!$1:$5</definedName>
    <definedName name="_xlnm.Print_Titles" localSheetId="3">'sluttposter pr. 30.6.2018'!$1:$2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5" l="1"/>
  <c r="D20" i="5"/>
  <c r="D22" i="5"/>
  <c r="D41" i="9"/>
  <c r="D28" i="5"/>
  <c r="D35" i="5"/>
  <c r="D36" i="5"/>
  <c r="D41" i="5"/>
  <c r="D47" i="5"/>
  <c r="D48" i="5"/>
  <c r="D50" i="5"/>
  <c r="E36" i="5"/>
  <c r="E48" i="5"/>
  <c r="E50" i="5"/>
  <c r="E47" i="9"/>
  <c r="E51" i="9"/>
  <c r="E50" i="9"/>
  <c r="E49" i="9"/>
  <c r="E48" i="9"/>
  <c r="C43" i="9"/>
  <c r="D18" i="4"/>
  <c r="D27" i="4"/>
  <c r="D44" i="4"/>
  <c r="D55" i="4"/>
  <c r="D66" i="4"/>
  <c r="D72" i="4"/>
  <c r="D77" i="4"/>
  <c r="D79" i="4"/>
  <c r="D82" i="4"/>
  <c r="D84" i="4"/>
  <c r="C42" i="9"/>
  <c r="D40" i="9"/>
  <c r="D44" i="9"/>
  <c r="C44" i="9"/>
  <c r="E29" i="9"/>
  <c r="D96" i="4"/>
  <c r="E33" i="9"/>
  <c r="E35" i="9"/>
  <c r="E30" i="4"/>
  <c r="E36" i="4"/>
  <c r="E44" i="4"/>
  <c r="E24" i="4"/>
  <c r="E25" i="4"/>
  <c r="E27" i="4"/>
  <c r="E55" i="4"/>
  <c r="E65" i="4"/>
  <c r="E66" i="4"/>
  <c r="E72" i="4"/>
  <c r="E77" i="4"/>
  <c r="E79" i="4"/>
  <c r="E8" i="4"/>
  <c r="E18" i="4"/>
  <c r="E82" i="4"/>
  <c r="E84" i="4"/>
  <c r="E92" i="4"/>
  <c r="E96" i="4"/>
  <c r="E10" i="5"/>
  <c r="F41" i="9"/>
  <c r="F40" i="9"/>
  <c r="F43" i="9"/>
  <c r="E24" i="9"/>
  <c r="E44" i="9"/>
  <c r="F39" i="9"/>
  <c r="I48" i="5"/>
  <c r="I36" i="5"/>
  <c r="I20" i="5"/>
  <c r="I14" i="5"/>
  <c r="F96" i="4"/>
  <c r="F82" i="4"/>
  <c r="F77" i="4"/>
  <c r="F72" i="4"/>
  <c r="F66" i="4"/>
  <c r="F55" i="4"/>
  <c r="F44" i="4"/>
  <c r="F27" i="4"/>
  <c r="F18" i="4"/>
  <c r="F79" i="4"/>
  <c r="F84" i="4"/>
  <c r="I22" i="5"/>
  <c r="I50" i="5"/>
  <c r="G96" i="4"/>
  <c r="H96" i="4"/>
  <c r="H55" i="4"/>
  <c r="H44" i="4"/>
  <c r="F42" i="9"/>
  <c r="F44" i="9"/>
  <c r="G27" i="4"/>
  <c r="E20" i="5"/>
  <c r="E14" i="5"/>
  <c r="G82" i="4"/>
  <c r="I77" i="4"/>
  <c r="H77" i="4"/>
  <c r="G77" i="4"/>
  <c r="I72" i="4"/>
  <c r="H72" i="4"/>
  <c r="G72" i="4"/>
  <c r="I66" i="4"/>
  <c r="H66" i="4"/>
  <c r="G66" i="4"/>
  <c r="I55" i="4"/>
  <c r="G55" i="4"/>
  <c r="I44" i="4"/>
  <c r="G30" i="4"/>
  <c r="G44" i="4"/>
  <c r="I27" i="4"/>
  <c r="I18" i="4"/>
  <c r="G8" i="4"/>
  <c r="G18" i="4"/>
  <c r="E22" i="5"/>
  <c r="G79" i="4"/>
  <c r="G84" i="4"/>
</calcChain>
</file>

<file path=xl/sharedStrings.xml><?xml version="1.0" encoding="utf-8"?>
<sst xmlns="http://schemas.openxmlformats.org/spreadsheetml/2006/main" count="284" uniqueCount="245">
  <si>
    <t>Kontonr</t>
  </si>
  <si>
    <t>Tekst</t>
  </si>
  <si>
    <t>DRIFTSINNTEKTER</t>
  </si>
  <si>
    <t/>
  </si>
  <si>
    <t>Medlemskontingenter</t>
  </si>
  <si>
    <t>Refusjon RI</t>
  </si>
  <si>
    <t>DRIFTSKOSTNADER</t>
  </si>
  <si>
    <t>Magasin Rotary Norden</t>
  </si>
  <si>
    <t>Handicamp</t>
  </si>
  <si>
    <t>Trykksaker, rekv, etc.</t>
  </si>
  <si>
    <t>Telefon / IT</t>
  </si>
  <si>
    <t>Forsikring</t>
  </si>
  <si>
    <t>Gaver / bidrag</t>
  </si>
  <si>
    <t>Andre utgifter</t>
  </si>
  <si>
    <t>Distriktsaktiviteter</t>
  </si>
  <si>
    <t>Ungdomsutveksling</t>
  </si>
  <si>
    <t>Ungdomsleir</t>
  </si>
  <si>
    <t>Styrking av AG funksjonen</t>
  </si>
  <si>
    <t>Distriktskonferanse</t>
  </si>
  <si>
    <t>Sonemøter</t>
  </si>
  <si>
    <t>Guvernørskole</t>
  </si>
  <si>
    <t>Convention</t>
  </si>
  <si>
    <t>Council of legislation</t>
  </si>
  <si>
    <t>GSE/SVE</t>
  </si>
  <si>
    <t>Bank og kortgebyrer</t>
  </si>
  <si>
    <t>TRF komitèmøter</t>
  </si>
  <si>
    <t>Prosjektstøtte TRF konto</t>
  </si>
  <si>
    <t>SUM DRIFTSKOSTNADER</t>
  </si>
  <si>
    <t>Renteinntekt bankinnskudd</t>
  </si>
  <si>
    <t>Sum finansinntekter</t>
  </si>
  <si>
    <t>ÅRSRESULTAT</t>
  </si>
  <si>
    <t>SUM INNTEKTER</t>
  </si>
  <si>
    <t>Sum kontor/administrasjon</t>
  </si>
  <si>
    <t>Sum Rotary Foundation</t>
  </si>
  <si>
    <t>Guvernørens reiseutgifter</t>
  </si>
  <si>
    <t>Regnskap/revisjon</t>
  </si>
  <si>
    <t>Porto</t>
  </si>
  <si>
    <t>Representasjon</t>
  </si>
  <si>
    <t>Distrikt hovedkomiteer</t>
  </si>
  <si>
    <t>Nye klubber</t>
  </si>
  <si>
    <t>Reiser distriktsrådsamling</t>
  </si>
  <si>
    <t>Distrikt Team Trening Seminar</t>
  </si>
  <si>
    <t xml:space="preserve">Rotary Distrikt 2250 </t>
  </si>
  <si>
    <t>Budsjett 2014-2015</t>
  </si>
  <si>
    <t>Regnskap 2013-2014</t>
  </si>
  <si>
    <t>Budsjett 2013-2014</t>
  </si>
  <si>
    <t>Budsjett 2011-2012</t>
  </si>
  <si>
    <t>Regnskap 2011-2012</t>
  </si>
  <si>
    <t>Norsk Rotaryforum</t>
  </si>
  <si>
    <t>Sekretær/regnskapstjenester</t>
  </si>
  <si>
    <t>Tap på krav</t>
  </si>
  <si>
    <t>Sum kostnader Rotary Felles</t>
  </si>
  <si>
    <t>TRF øremerket End Polio Now</t>
  </si>
  <si>
    <t>Internasjonale distriktskonferanser</t>
  </si>
  <si>
    <t>Sum nasjonale møter</t>
  </si>
  <si>
    <t>Sum internasjonale møter</t>
  </si>
  <si>
    <t>EIENDELER</t>
  </si>
  <si>
    <t>Forskuddsbetalt Summer Camp</t>
  </si>
  <si>
    <t>Sum fordringer</t>
  </si>
  <si>
    <t>Bankinnskudd</t>
  </si>
  <si>
    <t>Sum bankinnskudd</t>
  </si>
  <si>
    <t>SUM EIENDELER</t>
  </si>
  <si>
    <t>EGENKAPITAL OG GJELD</t>
  </si>
  <si>
    <t>Gjeld</t>
  </si>
  <si>
    <t>Egenkapital</t>
  </si>
  <si>
    <t>Påløpt regnskap</t>
  </si>
  <si>
    <t>Forskuddsbetalt kontingent</t>
  </si>
  <si>
    <t>Sum gjeld</t>
  </si>
  <si>
    <t>SUM EGENKAPITAL OG GJELD</t>
  </si>
  <si>
    <t>Konto nr</t>
  </si>
  <si>
    <t>Sum egenkapital pr 30.06.</t>
  </si>
  <si>
    <t>Fordringer</t>
  </si>
  <si>
    <t>Til gode refusjon fra RI</t>
  </si>
  <si>
    <t>RYLA</t>
  </si>
  <si>
    <t>Diverse møteutgifter</t>
  </si>
  <si>
    <t>President Elect Training Seminar</t>
  </si>
  <si>
    <t>NORFO/andre møter</t>
  </si>
  <si>
    <t>Sum distriktsaktiviteter</t>
  </si>
  <si>
    <t>30.06.2014</t>
  </si>
  <si>
    <t>sted/dato</t>
  </si>
  <si>
    <t>Styreleder DG</t>
  </si>
  <si>
    <t>Distriktets Prosjektfond</t>
  </si>
  <si>
    <t>Distriktets prosjektfond</t>
  </si>
  <si>
    <t>Sum</t>
  </si>
  <si>
    <t>Opparbeidet egenkapital</t>
  </si>
  <si>
    <t>SUM DISPONERT</t>
  </si>
  <si>
    <t>Til egenkapital</t>
  </si>
  <si>
    <t>FORESLÅTT DISPONERING</t>
  </si>
  <si>
    <t>Avsatt til End Polio Now</t>
  </si>
  <si>
    <t>Hjemmeside</t>
  </si>
  <si>
    <t>NY</t>
  </si>
  <si>
    <t>10000 Happy Birthdays</t>
  </si>
  <si>
    <t>Pre-PETS (inkl reise DGE)</t>
  </si>
  <si>
    <t>Til gode NORFO</t>
  </si>
  <si>
    <t>Reiseforskudd</t>
  </si>
  <si>
    <t>HBanken kto .28.43702 Drift</t>
  </si>
  <si>
    <t>HBanken kto .28.57738 TRF</t>
  </si>
  <si>
    <t>Christin Sagen Landmark</t>
  </si>
  <si>
    <t>Regnskapsprinsipper</t>
  </si>
  <si>
    <t>Årsregnskapet er satt opp i samsvar med regnskapsloven og god regnskapsskikk</t>
  </si>
  <si>
    <t>Driftsinntekter</t>
  </si>
  <si>
    <t>Driftsinntekter består av medlemskontingent og innsamlede midler</t>
  </si>
  <si>
    <t>Omløpsmidler/kortsiktig gjeld</t>
  </si>
  <si>
    <t xml:space="preserve">innen ett år etter balansedagen. Omløpsmidler vurderes til laveste av </t>
  </si>
  <si>
    <t>anskaffelseskost og virkelig verdi.</t>
  </si>
  <si>
    <t>Andre fond</t>
  </si>
  <si>
    <t>Prosjektstøtte TRF</t>
  </si>
  <si>
    <t>Andel resultat til egenkapital</t>
  </si>
  <si>
    <t>Disponert av årets resultat</t>
  </si>
  <si>
    <t>Det har ikke vært utbetalt lønn eller honorar til guvernør eller styret. Reiseutgifter er</t>
  </si>
  <si>
    <t>dekket etter regning og kilometergodtjørelse utbetalt iht etter statens satser.</t>
  </si>
  <si>
    <t>Honorar til revisor (inkl.mva)</t>
  </si>
  <si>
    <t>Honorar til regnskapsfører (inkl.mva)</t>
  </si>
  <si>
    <t>Andre påløpte kostnader</t>
  </si>
  <si>
    <t>Årets resultat</t>
  </si>
  <si>
    <t>Inntektsføring skjer etter transaksjonsprinsippet</t>
  </si>
  <si>
    <t>MVA Kompensasjon D2250</t>
  </si>
  <si>
    <t>Refusjoner</t>
  </si>
  <si>
    <t>Rotary Vest dataverktøy</t>
  </si>
  <si>
    <t>D-rådsaml, reiser inkl styremøter</t>
  </si>
  <si>
    <t>Besøk av RI verdenspresident</t>
  </si>
  <si>
    <t>HBanken kto .29.00382  10000HB</t>
  </si>
  <si>
    <t>Leverandørgjeld</t>
  </si>
  <si>
    <t>Handicamp 2015 refundert</t>
  </si>
  <si>
    <t>Innsamlet 10000 Happy Birthdays</t>
  </si>
  <si>
    <t xml:space="preserve">Medlemskontingenter
</t>
  </si>
  <si>
    <t xml:space="preserve">Reelt innbetalt er  
 </t>
  </si>
  <si>
    <t>Note nr.</t>
  </si>
  <si>
    <t>Kommentar til årsmøte</t>
  </si>
  <si>
    <t>Nytt tilskudd etter søkn.</t>
  </si>
  <si>
    <t>Ikke brukt</t>
  </si>
  <si>
    <t>Norsk Rotaryforum (NORFO)</t>
  </si>
  <si>
    <t>Kontingent</t>
  </si>
  <si>
    <t xml:space="preserve">Disse kostnadene er ikke delt ut til klubbene i år. Tidl. fikk klubbene fakt. selv </t>
  </si>
  <si>
    <t>Her skal kun distriktets egen side (note8)</t>
  </si>
  <si>
    <t>Handicamp er avsluttet etter styrevedtak i Norfo.</t>
  </si>
  <si>
    <t xml:space="preserve">Ingen føringer på denne kontoen i løpet av året. </t>
  </si>
  <si>
    <t>Regnskap og Revisjon</t>
  </si>
  <si>
    <t>I hovedsak dekket fra RI. Gir overskudd pga. diff. i kjøregodtgjørelse</t>
  </si>
  <si>
    <t>Til TRF</t>
  </si>
  <si>
    <t>Til balanse</t>
  </si>
  <si>
    <t>Ass. Guvernører</t>
  </si>
  <si>
    <t>10000 Happy birthdays</t>
  </si>
  <si>
    <t>Distriktsrådsamlinger</t>
  </si>
  <si>
    <t>Distriktsteam Trenings Seminar</t>
  </si>
  <si>
    <t>Fast tilskudd for arrangementet samt Distriktets deltakere</t>
  </si>
  <si>
    <t>Se note 20. Pre-PETS møtene ble ført under AG i stedet.</t>
  </si>
  <si>
    <t xml:space="preserve">NORFO </t>
  </si>
  <si>
    <t>Andre kortsiktige fordringer (klubber)</t>
  </si>
  <si>
    <t>Handicamp 2016 klubbers innbetaling</t>
  </si>
  <si>
    <t>Overføres til balanse fra kontingent Handicamp</t>
  </si>
  <si>
    <t>Til gode fra klubber for nettstedkostnad</t>
  </si>
  <si>
    <t>Arild Dale</t>
  </si>
  <si>
    <t>Odd Henning Johannessen</t>
  </si>
  <si>
    <t>Regnskap 2017-2018</t>
  </si>
  <si>
    <t>Inntekter medlems sider</t>
  </si>
  <si>
    <t>Annen egenkapital -10.000 HB tidl år</t>
  </si>
  <si>
    <t>Utdelt prosjektmidler via TRF 2016-2017</t>
  </si>
  <si>
    <t>Utdelt prosjektmidler via TRF 2017-2018</t>
  </si>
  <si>
    <t>Refundert utdelte midler til TRF via Matching Grant</t>
  </si>
  <si>
    <t>Frie midler for utdeling klubber viaTRF tidl</t>
  </si>
  <si>
    <t>Egenkapital annen ek eks konto 2051/del 2052</t>
  </si>
  <si>
    <t>Periodisering</t>
  </si>
  <si>
    <t>100% av budsjett fra RI</t>
  </si>
  <si>
    <t>Inntekter medlemssider</t>
  </si>
  <si>
    <t>03.01.18: 1791*38,- = 68.058,- + 05.07.17: 1822*38,-=69.236</t>
  </si>
  <si>
    <t>11.07.17: 1821*75 (medl) =136 575+ 47 klubber *375 nettstedavg =17625,-+ 1 distr. nettsted *375,-</t>
  </si>
  <si>
    <t>03.01.18: 1791*75 (medl) =134 325 + 47 klubber *375 nettstedavg =17625,-+ 1 distr. nettsted *375,-</t>
  </si>
  <si>
    <t>Bruttoføring jfr 36.000</t>
  </si>
  <si>
    <t>Har tilbakebetalt i henhold til innbetaling fra klubber i årene 2015-2016 og 2016-2017. Avvik føres som kost</t>
  </si>
  <si>
    <t>Skjerf, lips, pins, vimpler DGE. 7253,- NORFO, trykksaker som print / toner etc div. ca 8.000,-</t>
  </si>
  <si>
    <t>Regnskap kr 31.577,-, revisjon 15 000,- (revisjon fra i fjor. Og litt regnskap fra i fjor (ca 4.000) )</t>
  </si>
  <si>
    <t>Telefonutgifter</t>
  </si>
  <si>
    <t>DGs telefonutgifter i 2017/2018</t>
  </si>
  <si>
    <t>Nordfjordeid 50 år, Haugesund Sør 50år , Nærbø Rotaryklubb 60 år, gave til TRF a kr 1.000 + blomster til jubilerende klubb</t>
  </si>
  <si>
    <t>Inngravering kjede+ innhentet vedtektsgrunnlag samt møter ikke dekket annet sted (blomster etc</t>
  </si>
  <si>
    <t>Møteaktiviteter leie av lokaler etc jfr vårmøter og andre møter (10.000 HB)</t>
  </si>
  <si>
    <t>Sertifiseringsmøte og møter andre klubber/ presntasjoner ungdomsutveksling</t>
  </si>
  <si>
    <t>Tilskudd til Roundtrip ( Arna området)</t>
  </si>
  <si>
    <t>Hovedsakelig Prepets samlinger</t>
  </si>
  <si>
    <t>Reiseutgifter fo DG  knyttet til 10.000HB prosjektet</t>
  </si>
  <si>
    <t>Styremøter, utvidet distriktsrådsmøter og arbeid med strategidokumenter, dekning av deltakelse på distriktsmøte.</t>
  </si>
  <si>
    <t>Utlegg for støttefunksjon og AG knyttet til samling Sola og  møte Stord</t>
  </si>
  <si>
    <t xml:space="preserve">NORFO-møter er dekket av Norfo. </t>
  </si>
  <si>
    <t>DGE`s   reise til  Riga. (obligatorisk)</t>
  </si>
  <si>
    <t>DGEs kostnader i Toronto (convention)</t>
  </si>
  <si>
    <t>Vi har dokumentert dekning av beløpet og sendt inn etter nytt system</t>
  </si>
  <si>
    <t>Distriktets hovedkomiteer</t>
  </si>
  <si>
    <t>Kost District Membership (Kvaale) og TRF</t>
  </si>
  <si>
    <t xml:space="preserve">For mye avsatt i 2016/2017 </t>
  </si>
  <si>
    <t>TRF-komiteen inkl TRF seminar for TRF leder I Riga kr 7.216 og TRF seminar på Gardermoen for TRF komite og andre i Distrikt 2250</t>
  </si>
  <si>
    <t>Kontoen må ses sammen med konto 7260 pkt 20</t>
  </si>
  <si>
    <t>Komm.</t>
  </si>
  <si>
    <t>Sluttposteringer:</t>
  </si>
  <si>
    <t>Debet 3100</t>
  </si>
  <si>
    <t>Kredit 1579</t>
  </si>
  <si>
    <t>Beløp</t>
  </si>
  <si>
    <t>Kredit 4400</t>
  </si>
  <si>
    <t>Debet 4310</t>
  </si>
  <si>
    <t>For mye avsatt 2016-2017 på utestående kunder</t>
  </si>
  <si>
    <t>Andel Hjemmeside samlet på en kono</t>
  </si>
  <si>
    <t>Debet 6200</t>
  </si>
  <si>
    <t>Kredit 6710</t>
  </si>
  <si>
    <t xml:space="preserve">Regnskapshonorar samlet </t>
  </si>
  <si>
    <t>EK:</t>
  </si>
  <si>
    <t>Rev. avsetning tidligere års kontingent</t>
  </si>
  <si>
    <t>Debet 3101</t>
  </si>
  <si>
    <t>Kredit 3100</t>
  </si>
  <si>
    <t xml:space="preserve">Reversering av avsatt kontingent </t>
  </si>
  <si>
    <t>Annual Fund</t>
  </si>
  <si>
    <t>Rotary Peace Fund *</t>
  </si>
  <si>
    <t>Avsatt til Happy Birthdays</t>
  </si>
  <si>
    <t>Debet 2501</t>
  </si>
  <si>
    <t>Kredit 7560</t>
  </si>
  <si>
    <t>var avsatt kr 18.560 bilag 17222  i 2016/2017. Ble betalt 14.850. Diff 3.710 kostandsføres da synes ikke reell gjeld pr 30.06.2018</t>
  </si>
  <si>
    <t>Balanse pr 30.06.2019</t>
  </si>
  <si>
    <t>Jostein Osnes</t>
  </si>
  <si>
    <t>30.06.2018</t>
  </si>
  <si>
    <t>30.06.2019</t>
  </si>
  <si>
    <t>Regnskap 2018-2019</t>
  </si>
  <si>
    <t>Resultatregnskap 01.07.2018-30.06.2019</t>
  </si>
  <si>
    <t>Budsjett 2018-2019</t>
  </si>
  <si>
    <t>Avsetninger for andre forpliktelser</t>
  </si>
  <si>
    <t>Reisekostnader DG Arild Dale</t>
  </si>
  <si>
    <t>Øreavrunding</t>
  </si>
  <si>
    <t>Spesifikasjon av andre kortsiktige fordringer (klubber)</t>
  </si>
  <si>
    <t>Ubetalt kontingent januar-juni 2019 - Florø</t>
  </si>
  <si>
    <t>Ikke utbetalt overskudd fra Norfo til klubb - Florø</t>
  </si>
  <si>
    <t>Egenkapital 01.07.2018</t>
  </si>
  <si>
    <t>Egenkapital 30.06.2019</t>
  </si>
  <si>
    <t>Utbetalinger fra fond</t>
  </si>
  <si>
    <t xml:space="preserve">Denne posten er gitt av antall medlemmer. Viktig at klubbene holder fristen. Fordeling av kr. 593/år
(296,50 pr. halvår): 
NORFO:                100,- 
Distriktet:            367,-
Rotary Norden:   76,-
</t>
  </si>
  <si>
    <t>En andel av kostnadene for 2017-2018. I tillegg er kr 421 472,14,- videreformidlet ut til klubbene i 2019.</t>
  </si>
  <si>
    <t>Noter til årsregnskap 2018-2019</t>
  </si>
  <si>
    <t>Spesifikasjon av egenkapital 30.06.2019:</t>
  </si>
  <si>
    <t xml:space="preserve">Guvernør har i tillegg fått dekket spesifiserte telefon og kontorutgifter med kr 15 427,-. </t>
  </si>
  <si>
    <t xml:space="preserve">Note 1 Lønn og annen godtgjørelse </t>
  </si>
  <si>
    <t>Spesifikasjon av andre avsetninger for periodiserte forpliktelser</t>
  </si>
  <si>
    <t>Note</t>
  </si>
  <si>
    <t>U&amp;T fond refundert til distriktet fra Norsk Rotaryforum</t>
  </si>
  <si>
    <t>Omløpsmider og kortsiktig gjeld omfatter normalt poster som forfaller til betaling</t>
  </si>
  <si>
    <t>for små og ideelle foreninger. Følgende regnskapsprinsipper er anvendt:</t>
  </si>
  <si>
    <t>Styremedlem,DGN</t>
  </si>
  <si>
    <t>Styremedlem, DGE</t>
  </si>
  <si>
    <t>Styremedlem, IPDG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</si>
</sst>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_ ;_ * \-#,##0_ ;_ * &quot;-&quot;??_ ;_ @_ "/>
    <numFmt numFmtId="165" formatCode="#,##0.00_ ;[Red]\-#,##0.00\ "/>
    <numFmt numFmtId="166" formatCode="_ * #,##0.0_ ;_ * \-#,##0.0_ ;_ * &quot;-&quot;??_ ;_ @_ 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2E8B57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9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55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164" fontId="5" fillId="0" borderId="0" xfId="1" applyNumberFormat="1" applyFont="1"/>
    <xf numFmtId="164" fontId="0" fillId="0" borderId="0" xfId="1" applyNumberFormat="1" applyFont="1"/>
    <xf numFmtId="164" fontId="4" fillId="0" borderId="0" xfId="1" applyNumberFormat="1" applyFont="1"/>
    <xf numFmtId="164" fontId="1" fillId="0" borderId="0" xfId="1" applyNumberFormat="1" applyFont="1"/>
    <xf numFmtId="164" fontId="1" fillId="0" borderId="0" xfId="1" applyNumberFormat="1" applyFont="1" applyAlignment="1">
      <alignment horizontal="center" vertical="top" wrapText="1"/>
    </xf>
    <xf numFmtId="164" fontId="0" fillId="0" borderId="0" xfId="1" applyNumberFormat="1" applyFont="1" applyAlignment="1">
      <alignment horizontal="right"/>
    </xf>
    <xf numFmtId="0" fontId="0" fillId="0" borderId="0" xfId="0" applyNumberFormat="1" applyAlignment="1">
      <alignment horizontal="right"/>
    </xf>
    <xf numFmtId="164" fontId="1" fillId="0" borderId="0" xfId="1" applyNumberFormat="1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164" fontId="0" fillId="0" borderId="0" xfId="1" applyNumberFormat="1" applyFont="1" applyFill="1"/>
    <xf numFmtId="164" fontId="3" fillId="0" borderId="0" xfId="1" applyNumberFormat="1" applyFont="1" applyAlignment="1">
      <alignment horizontal="right"/>
    </xf>
    <xf numFmtId="4" fontId="5" fillId="0" borderId="0" xfId="0" applyNumberFormat="1" applyFont="1"/>
    <xf numFmtId="4" fontId="4" fillId="0" borderId="0" xfId="0" applyNumberFormat="1" applyFont="1"/>
    <xf numFmtId="4" fontId="0" fillId="0" borderId="0" xfId="0" applyNumberFormat="1"/>
    <xf numFmtId="3" fontId="0" fillId="0" borderId="0" xfId="0" applyNumberFormat="1"/>
    <xf numFmtId="1" fontId="1" fillId="0" borderId="0" xfId="1" applyNumberFormat="1" applyFont="1" applyAlignment="1">
      <alignment horizontal="center" vertical="top" wrapText="1"/>
    </xf>
    <xf numFmtId="3" fontId="1" fillId="0" borderId="0" xfId="0" applyNumberFormat="1" applyFont="1"/>
    <xf numFmtId="3" fontId="1" fillId="0" borderId="0" xfId="1" applyNumberFormat="1" applyFont="1"/>
    <xf numFmtId="3" fontId="0" fillId="0" borderId="0" xfId="1" applyNumberFormat="1" applyFont="1"/>
    <xf numFmtId="3" fontId="0" fillId="0" borderId="0" xfId="1" applyNumberFormat="1" applyFont="1" applyFill="1"/>
    <xf numFmtId="0" fontId="6" fillId="0" borderId="0" xfId="2"/>
    <xf numFmtId="0" fontId="0" fillId="0" borderId="0" xfId="0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1" applyNumberFormat="1" applyFont="1" applyFill="1"/>
    <xf numFmtId="1" fontId="1" fillId="0" borderId="0" xfId="1" quotePrefix="1" applyNumberFormat="1" applyFont="1" applyAlignment="1">
      <alignment horizontal="center" wrapText="1"/>
    </xf>
    <xf numFmtId="0" fontId="0" fillId="0" borderId="1" xfId="0" applyBorder="1"/>
    <xf numFmtId="4" fontId="0" fillId="0" borderId="1" xfId="0" applyNumberFormat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Border="1"/>
    <xf numFmtId="4" fontId="8" fillId="0" borderId="1" xfId="0" applyNumberFormat="1" applyFont="1" applyBorder="1"/>
    <xf numFmtId="4" fontId="8" fillId="0" borderId="0" xfId="0" applyNumberFormat="1" applyFont="1" applyAlignment="1">
      <alignment horizontal="center"/>
    </xf>
    <xf numFmtId="49" fontId="0" fillId="0" borderId="0" xfId="0" applyNumberFormat="1" applyFont="1"/>
    <xf numFmtId="0" fontId="1" fillId="0" borderId="0" xfId="0" applyFont="1"/>
    <xf numFmtId="49" fontId="0" fillId="2" borderId="0" xfId="0" applyNumberFormat="1" applyFill="1"/>
    <xf numFmtId="49" fontId="0" fillId="0" borderId="0" xfId="0" quotePrefix="1" applyNumberFormat="1"/>
    <xf numFmtId="49" fontId="0" fillId="2" borderId="0" xfId="0" quotePrefix="1" applyNumberFormat="1" applyFill="1"/>
    <xf numFmtId="49" fontId="0" fillId="0" borderId="0" xfId="0" applyNumberFormat="1" applyFill="1"/>
    <xf numFmtId="4" fontId="8" fillId="0" borderId="0" xfId="0" applyNumberFormat="1" applyFont="1" applyAlignment="1">
      <alignment horizontal="center"/>
    </xf>
    <xf numFmtId="4" fontId="0" fillId="0" borderId="0" xfId="0" applyNumberFormat="1" applyBorder="1"/>
    <xf numFmtId="4" fontId="8" fillId="0" borderId="0" xfId="0" applyNumberFormat="1" applyFont="1" applyBorder="1"/>
    <xf numFmtId="164" fontId="3" fillId="0" borderId="0" xfId="1" applyNumberFormat="1" applyFont="1"/>
    <xf numFmtId="0" fontId="0" fillId="0" borderId="0" xfId="0" applyFont="1"/>
    <xf numFmtId="49" fontId="1" fillId="0" borderId="0" xfId="0" quotePrefix="1" applyNumberFormat="1" applyFont="1"/>
    <xf numFmtId="164" fontId="1" fillId="0" borderId="0" xfId="0" applyNumberFormat="1" applyFont="1"/>
    <xf numFmtId="0" fontId="0" fillId="0" borderId="0" xfId="0" applyAlignment="1">
      <alignment horizontal="center" wrapText="1"/>
    </xf>
    <xf numFmtId="0" fontId="6" fillId="0" borderId="0" xfId="2" applyAlignment="1">
      <alignment horizontal="center" wrapText="1"/>
    </xf>
    <xf numFmtId="164" fontId="0" fillId="0" borderId="0" xfId="1" applyNumberFormat="1" applyFont="1" applyAlignment="1">
      <alignment horizontal="center" wrapText="1"/>
    </xf>
    <xf numFmtId="0" fontId="0" fillId="0" borderId="0" xfId="0" applyFill="1"/>
    <xf numFmtId="164" fontId="1" fillId="0" borderId="0" xfId="1" applyNumberFormat="1" applyFont="1" applyFill="1" applyAlignment="1">
      <alignment horizontal="center" vertical="top" wrapText="1"/>
    </xf>
    <xf numFmtId="49" fontId="1" fillId="0" borderId="0" xfId="0" applyNumberFormat="1" applyFont="1" applyFill="1"/>
    <xf numFmtId="49" fontId="10" fillId="0" borderId="0" xfId="0" applyNumberFormat="1" applyFont="1"/>
    <xf numFmtId="0" fontId="11" fillId="0" borderId="0" xfId="2" applyFont="1"/>
    <xf numFmtId="0" fontId="0" fillId="0" borderId="0" xfId="0"/>
    <xf numFmtId="0" fontId="0" fillId="0" borderId="0" xfId="0" applyNumberFormat="1"/>
    <xf numFmtId="0" fontId="1" fillId="0" borderId="0" xfId="0" applyNumberFormat="1" applyFont="1"/>
    <xf numFmtId="0" fontId="0" fillId="3" borderId="0" xfId="0" applyNumberFormat="1" applyFill="1"/>
    <xf numFmtId="0" fontId="0" fillId="0" borderId="0" xfId="1" applyNumberFormat="1" applyFont="1" applyAlignment="1">
      <alignment horizontal="right"/>
    </xf>
    <xf numFmtId="0" fontId="8" fillId="0" borderId="0" xfId="0" applyNumberFormat="1" applyFont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/>
    <xf numFmtId="1" fontId="1" fillId="0" borderId="0" xfId="1" quotePrefix="1" applyNumberFormat="1" applyFont="1" applyBorder="1" applyAlignment="1">
      <alignment horizontal="center" wrapText="1"/>
    </xf>
    <xf numFmtId="0" fontId="1" fillId="0" borderId="0" xfId="1" applyNumberFormat="1" applyFont="1"/>
    <xf numFmtId="49" fontId="13" fillId="0" borderId="0" xfId="0" applyNumberFormat="1" applyFont="1"/>
    <xf numFmtId="0" fontId="6" fillId="0" borderId="0" xfId="2" applyAlignment="1"/>
    <xf numFmtId="0" fontId="0" fillId="0" borderId="0" xfId="1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1" quotePrefix="1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1" fillId="0" borderId="0" xfId="0" applyNumberFormat="1" applyFont="1" applyFill="1"/>
    <xf numFmtId="3" fontId="0" fillId="0" borderId="0" xfId="0" applyNumberFormat="1" applyFont="1" applyFill="1"/>
    <xf numFmtId="0" fontId="6" fillId="0" borderId="1" xfId="2" applyBorder="1" applyAlignment="1"/>
    <xf numFmtId="3" fontId="6" fillId="0" borderId="1" xfId="2" applyNumberFormat="1" applyBorder="1"/>
    <xf numFmtId="0" fontId="0" fillId="0" borderId="1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1" applyNumberFormat="1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6" fillId="0" borderId="4" xfId="2" applyBorder="1" applyAlignment="1"/>
    <xf numFmtId="3" fontId="0" fillId="0" borderId="4" xfId="0" applyNumberFormat="1" applyBorder="1"/>
    <xf numFmtId="164" fontId="0" fillId="0" borderId="4" xfId="1" applyNumberFormat="1" applyFont="1" applyBorder="1"/>
    <xf numFmtId="0" fontId="0" fillId="0" borderId="4" xfId="0" applyFont="1" applyBorder="1"/>
    <xf numFmtId="3" fontId="6" fillId="0" borderId="4" xfId="2" applyNumberFormat="1" applyBorder="1"/>
    <xf numFmtId="0" fontId="6" fillId="0" borderId="2" xfId="2" applyBorder="1"/>
    <xf numFmtId="0" fontId="0" fillId="0" borderId="0" xfId="0" quotePrefix="1"/>
    <xf numFmtId="43" fontId="0" fillId="0" borderId="0" xfId="1" applyFont="1" applyFill="1"/>
    <xf numFmtId="3" fontId="5" fillId="0" borderId="0" xfId="0" applyNumberFormat="1" applyFont="1" applyFill="1"/>
    <xf numFmtId="3" fontId="7" fillId="0" borderId="0" xfId="0" applyNumberFormat="1" applyFont="1" applyFill="1"/>
    <xf numFmtId="3" fontId="1" fillId="0" borderId="3" xfId="0" applyNumberFormat="1" applyFont="1" applyFill="1" applyBorder="1" applyAlignment="1">
      <alignment vertical="top" wrapText="1"/>
    </xf>
    <xf numFmtId="0" fontId="14" fillId="0" borderId="0" xfId="0" applyFont="1" applyFill="1"/>
    <xf numFmtId="164" fontId="0" fillId="0" borderId="0" xfId="0" applyNumberFormat="1"/>
    <xf numFmtId="0" fontId="5" fillId="0" borderId="0" xfId="0" applyFont="1" applyFill="1"/>
    <xf numFmtId="0" fontId="7" fillId="0" borderId="0" xfId="0" applyFont="1" applyFill="1"/>
    <xf numFmtId="0" fontId="15" fillId="0" borderId="0" xfId="0" applyFont="1" applyFill="1"/>
    <xf numFmtId="0" fontId="6" fillId="0" borderId="0" xfId="2" applyFill="1"/>
    <xf numFmtId="0" fontId="6" fillId="0" borderId="0" xfId="2" applyNumberFormat="1" applyFill="1"/>
    <xf numFmtId="0" fontId="1" fillId="0" borderId="0" xfId="0" applyNumberFormat="1" applyFont="1" applyFill="1"/>
    <xf numFmtId="0" fontId="0" fillId="0" borderId="0" xfId="0" applyNumberFormat="1" applyFill="1"/>
    <xf numFmtId="165" fontId="0" fillId="0" borderId="0" xfId="1" applyNumberFormat="1" applyFont="1" applyFill="1"/>
    <xf numFmtId="49" fontId="0" fillId="0" borderId="0" xfId="0" applyNumberFormat="1" applyFont="1" applyFill="1"/>
    <xf numFmtId="0" fontId="14" fillId="0" borderId="0" xfId="0" applyNumberFormat="1" applyFont="1" applyFill="1"/>
    <xf numFmtId="43" fontId="0" fillId="0" borderId="0" xfId="1" applyNumberFormat="1" applyFont="1" applyFill="1"/>
    <xf numFmtId="165" fontId="0" fillId="0" borderId="0" xfId="0" applyNumberFormat="1" applyFill="1"/>
    <xf numFmtId="0" fontId="12" fillId="0" borderId="0" xfId="0" applyFont="1" applyFill="1"/>
    <xf numFmtId="0" fontId="1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0" fillId="0" borderId="0" xfId="0" applyNumberFormat="1" applyFont="1" applyFill="1"/>
    <xf numFmtId="164" fontId="0" fillId="0" borderId="0" xfId="1" applyNumberFormat="1" applyFont="1" applyFill="1" applyAlignment="1">
      <alignment horizontal="center"/>
    </xf>
    <xf numFmtId="164" fontId="6" fillId="0" borderId="0" xfId="1" applyNumberFormat="1" applyFont="1" applyFill="1" applyAlignment="1">
      <alignment horizontal="center"/>
    </xf>
    <xf numFmtId="0" fontId="16" fillId="0" borderId="0" xfId="0" applyNumberFormat="1" applyFont="1" applyFill="1"/>
    <xf numFmtId="164" fontId="3" fillId="0" borderId="0" xfId="1" applyNumberFormat="1" applyFont="1" applyFill="1" applyAlignment="1">
      <alignment horizontal="center"/>
    </xf>
    <xf numFmtId="49" fontId="16" fillId="0" borderId="0" xfId="0" applyNumberFormat="1" applyFont="1"/>
    <xf numFmtId="3" fontId="16" fillId="0" borderId="0" xfId="0" applyNumberFormat="1" applyFont="1" applyFill="1"/>
    <xf numFmtId="164" fontId="16" fillId="0" borderId="0" xfId="1" applyNumberFormat="1" applyFont="1" applyFill="1"/>
    <xf numFmtId="0" fontId="17" fillId="0" borderId="0" xfId="0" applyFont="1"/>
    <xf numFmtId="166" fontId="16" fillId="0" borderId="0" xfId="1" applyNumberFormat="1" applyFont="1" applyFill="1"/>
    <xf numFmtId="164" fontId="20" fillId="0" borderId="0" xfId="1" applyNumberFormat="1" applyFont="1"/>
    <xf numFmtId="164" fontId="0" fillId="0" borderId="0" xfId="0" applyNumberFormat="1" applyFont="1"/>
    <xf numFmtId="43" fontId="0" fillId="0" borderId="0" xfId="1" applyFont="1"/>
    <xf numFmtId="164" fontId="11" fillId="0" borderId="0" xfId="2" applyNumberFormat="1" applyFont="1"/>
    <xf numFmtId="43" fontId="1" fillId="0" borderId="0" xfId="1" applyFont="1"/>
    <xf numFmtId="0" fontId="0" fillId="4" borderId="4" xfId="0" applyFill="1" applyBorder="1" applyAlignment="1">
      <alignment horizontal="center"/>
    </xf>
    <xf numFmtId="0" fontId="0" fillId="4" borderId="4" xfId="0" applyFill="1" applyBorder="1"/>
    <xf numFmtId="0" fontId="6" fillId="4" borderId="4" xfId="2" applyFill="1" applyBorder="1" applyAlignment="1"/>
    <xf numFmtId="3" fontId="0" fillId="4" borderId="4" xfId="0" applyNumberFormat="1" applyFill="1" applyBorder="1"/>
    <xf numFmtId="164" fontId="0" fillId="4" borderId="4" xfId="1" applyNumberFormat="1" applyFont="1" applyFill="1" applyBorder="1"/>
    <xf numFmtId="0" fontId="0" fillId="4" borderId="4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6" fillId="4" borderId="0" xfId="2" applyFill="1" applyAlignment="1"/>
    <xf numFmtId="3" fontId="0" fillId="4" borderId="0" xfId="0" applyNumberFormat="1" applyFill="1"/>
    <xf numFmtId="164" fontId="0" fillId="4" borderId="0" xfId="1" applyNumberFormat="1" applyFont="1" applyFill="1"/>
    <xf numFmtId="0" fontId="0" fillId="4" borderId="0" xfId="0" applyFont="1" applyFill="1"/>
    <xf numFmtId="49" fontId="0" fillId="4" borderId="0" xfId="0" applyNumberFormat="1" applyFill="1"/>
    <xf numFmtId="0" fontId="0" fillId="4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/>
    </xf>
    <xf numFmtId="4" fontId="8" fillId="0" borderId="2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0" fillId="0" borderId="0" xfId="0" applyBorder="1"/>
    <xf numFmtId="4" fontId="8" fillId="0" borderId="2" xfId="0" applyNumberFormat="1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0" fontId="0" fillId="0" borderId="1" xfId="0" applyBorder="1" applyAlignment="1">
      <alignment wrapText="1" shrinkToFit="1"/>
    </xf>
  </cellXfs>
  <cellStyles count="69">
    <cellStyle name="Benyttet hyperkobling" xfId="4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Benyttet hyperkobling" xfId="12" builtinId="9" hidden="1"/>
    <cellStyle name="Benyttet hyperkobling" xfId="14" builtinId="9" hidden="1"/>
    <cellStyle name="Benyttet hyperkobling" xfId="16" builtinId="9" hidden="1"/>
    <cellStyle name="Benyttet hyperkobling" xfId="18" builtinId="9" hidden="1"/>
    <cellStyle name="Benyttet hyperkobling" xfId="20" builtinId="9" hidden="1"/>
    <cellStyle name="Benyttet hyperkobling" xfId="22" builtinId="9" hidden="1"/>
    <cellStyle name="Benyttet hyperkobling" xfId="24" builtinId="9" hidden="1"/>
    <cellStyle name="Benyttet hyperkobling" xfId="26" builtinId="9" hidden="1"/>
    <cellStyle name="Benyttet hyperkobling" xfId="28" builtinId="9" hidden="1"/>
    <cellStyle name="Benyttet hyperkobling" xfId="30" builtinId="9" hidden="1"/>
    <cellStyle name="Benyttet hyperkobling" xfId="32" builtinId="9" hidden="1"/>
    <cellStyle name="Benyttet hyperkobling" xfId="34" builtinId="9" hidden="1"/>
    <cellStyle name="Benyttet hyperkobling" xfId="36" builtinId="9" hidden="1"/>
    <cellStyle name="Benyttet hyperkobling" xfId="38" builtinId="9" hidden="1"/>
    <cellStyle name="Benyttet hyperkobling" xfId="40" builtinId="9" hidden="1"/>
    <cellStyle name="Benyttet hyperkobling" xfId="42" builtinId="9" hidden="1"/>
    <cellStyle name="Benyttet hyperkobling" xfId="44" builtinId="9" hidden="1"/>
    <cellStyle name="Benyttet hyperkobling" xfId="46" builtinId="9" hidden="1"/>
    <cellStyle name="Benyttet hyperkobling" xfId="48" builtinId="9" hidden="1"/>
    <cellStyle name="Benyttet hyperkobling" xfId="50" builtinId="9" hidden="1"/>
    <cellStyle name="Benyttet hyperkobling" xfId="52" builtinId="9" hidden="1"/>
    <cellStyle name="Benyttet hyperkobling" xfId="54" builtinId="9" hidden="1"/>
    <cellStyle name="Benyttet hyperkobling" xfId="56" builtinId="9" hidden="1"/>
    <cellStyle name="Benyttet hyperkobling" xfId="58" builtinId="9" hidden="1"/>
    <cellStyle name="Benyttet hyperkobling" xfId="60" builtinId="9" hidden="1"/>
    <cellStyle name="Benyttet hyperkobling" xfId="62" builtinId="9" hidden="1"/>
    <cellStyle name="Benyttet hyperkobling" xfId="64" builtinId="9" hidden="1"/>
    <cellStyle name="Benyttet hyperkobling" xfId="66" builtinId="9" hidden="1"/>
    <cellStyle name="Benyttet hyperkobling" xfId="68" builtinId="9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Hyperkobling" xfId="45" builtinId="8" hidden="1"/>
    <cellStyle name="Hyperkobling" xfId="47" builtinId="8" hidden="1"/>
    <cellStyle name="Hyperkobling" xfId="49" builtinId="8" hidden="1"/>
    <cellStyle name="Hyperkobling" xfId="51" builtinId="8" hidden="1"/>
    <cellStyle name="Hyperkobling" xfId="53" builtinId="8" hidden="1"/>
    <cellStyle name="Hyperkobling" xfId="55" builtinId="8" hidden="1"/>
    <cellStyle name="Hyperkobling" xfId="57" builtinId="8" hidden="1"/>
    <cellStyle name="Hyperkobling" xfId="59" builtinId="8" hidden="1"/>
    <cellStyle name="Hyperkobling" xfId="61" builtinId="8" hidden="1"/>
    <cellStyle name="Hyperkobling" xfId="63" builtinId="8" hidden="1"/>
    <cellStyle name="Hyperkobling" xfId="65" builtinId="8" hidden="1"/>
    <cellStyle name="Hyperkobling" xfId="67" builtinId="8" hidden="1"/>
    <cellStyle name="K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279400</xdr:colOff>
      <xdr:row>0</xdr:row>
      <xdr:rowOff>12700</xdr:rowOff>
    </xdr:from>
    <xdr:to>
      <xdr:col>9</xdr:col>
      <xdr:colOff>590550</xdr:colOff>
      <xdr:row>1</xdr:row>
      <xdr:rowOff>79375</xdr:rowOff>
    </xdr:to>
    <xdr:pic>
      <xdr:nvPicPr>
        <xdr:cNvPr id="2" name="Bilde 1" descr="cid:image001.png@01D143D1.B51A98A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2700"/>
          <a:ext cx="1200150" cy="384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00"/>
  <sheetViews>
    <sheetView view="pageLayout" topLeftCell="A44" workbookViewId="0">
      <selection activeCell="D88" sqref="D88:D91"/>
    </sheetView>
  </sheetViews>
  <sheetFormatPr baseColWidth="10" defaultColWidth="11.42578125" defaultRowHeight="15" x14ac:dyDescent="0.25"/>
  <cols>
    <col min="1" max="1" width="6.140625" style="29" customWidth="1"/>
    <col min="2" max="2" width="36.28515625" customWidth="1"/>
    <col min="3" max="3" width="4.42578125" hidden="1" customWidth="1"/>
    <col min="4" max="4" width="12.140625" style="79" customWidth="1"/>
    <col min="5" max="6" width="11.7109375" customWidth="1"/>
    <col min="7" max="7" width="11.7109375" style="7" hidden="1" customWidth="1"/>
    <col min="8" max="9" width="11.42578125" style="7" hidden="1" customWidth="1"/>
    <col min="10" max="10" width="8.7109375" style="11" customWidth="1"/>
    <col min="11" max="11" width="12.85546875" style="7" hidden="1" customWidth="1"/>
    <col min="12" max="12" width="13.42578125" style="7" hidden="1" customWidth="1"/>
  </cols>
  <sheetData>
    <row r="1" spans="1:13" ht="26.25" x14ac:dyDescent="0.4">
      <c r="B1" s="5" t="s">
        <v>42</v>
      </c>
      <c r="C1" s="5"/>
      <c r="D1" s="98"/>
      <c r="E1" s="5"/>
      <c r="F1" s="5"/>
      <c r="G1" s="6"/>
    </row>
    <row r="2" spans="1:13" ht="18.75" x14ac:dyDescent="0.3">
      <c r="B2" s="30" t="s">
        <v>220</v>
      </c>
      <c r="C2" s="30"/>
      <c r="D2" s="99"/>
      <c r="F2" s="30"/>
      <c r="G2" s="8"/>
    </row>
    <row r="3" spans="1:13" x14ac:dyDescent="0.25">
      <c r="B3" s="47"/>
      <c r="C3" s="1"/>
      <c r="E3" s="22"/>
      <c r="F3" s="22"/>
    </row>
    <row r="4" spans="1:13" ht="15" customHeight="1" x14ac:dyDescent="0.25">
      <c r="A4" s="31"/>
      <c r="E4" s="58"/>
      <c r="F4" s="58"/>
      <c r="H4"/>
      <c r="I4"/>
      <c r="J4"/>
      <c r="K4"/>
      <c r="L4"/>
    </row>
    <row r="5" spans="1:13" s="16" customFormat="1" ht="30" x14ac:dyDescent="0.25">
      <c r="A5" s="14" t="s">
        <v>0</v>
      </c>
      <c r="B5" s="15" t="s">
        <v>1</v>
      </c>
      <c r="C5" s="15"/>
      <c r="D5" s="100" t="s">
        <v>219</v>
      </c>
      <c r="E5" s="59" t="s">
        <v>154</v>
      </c>
      <c r="F5" s="59" t="s">
        <v>221</v>
      </c>
      <c r="G5" s="10" t="s">
        <v>43</v>
      </c>
      <c r="H5" s="10" t="s">
        <v>44</v>
      </c>
      <c r="I5" s="10" t="s">
        <v>45</v>
      </c>
      <c r="J5" s="10" t="s">
        <v>192</v>
      </c>
      <c r="K5" s="10" t="s">
        <v>46</v>
      </c>
      <c r="L5" s="10" t="s">
        <v>47</v>
      </c>
    </row>
    <row r="6" spans="1:13" x14ac:dyDescent="0.25">
      <c r="B6" s="2" t="s">
        <v>2</v>
      </c>
      <c r="C6" s="2"/>
      <c r="D6" s="80"/>
      <c r="E6" s="33"/>
      <c r="F6" s="33"/>
      <c r="G6" s="9"/>
      <c r="J6" s="67"/>
    </row>
    <row r="7" spans="1:13" ht="8.25" customHeight="1" x14ac:dyDescent="0.25">
      <c r="B7" s="1" t="s">
        <v>3</v>
      </c>
      <c r="C7" s="1"/>
      <c r="E7" s="17"/>
      <c r="F7" s="17"/>
      <c r="J7" s="67"/>
    </row>
    <row r="8" spans="1:13" x14ac:dyDescent="0.25">
      <c r="A8" s="29">
        <v>3100</v>
      </c>
      <c r="B8" s="1" t="s">
        <v>4</v>
      </c>
      <c r="C8" s="1"/>
      <c r="D8" s="27">
        <v>1035495.95</v>
      </c>
      <c r="E8" s="27">
        <f>1042600-3040+20150</f>
        <v>1059710</v>
      </c>
      <c r="F8" s="17">
        <v>1043680</v>
      </c>
      <c r="G8" s="7">
        <f>1661*640-40</f>
        <v>1063000</v>
      </c>
      <c r="H8" s="7">
        <v>1233600</v>
      </c>
      <c r="I8" s="7">
        <v>1280000</v>
      </c>
      <c r="J8" s="75"/>
      <c r="M8" s="7"/>
    </row>
    <row r="9" spans="1:13" s="63" customFormat="1" x14ac:dyDescent="0.25">
      <c r="A9" s="29">
        <v>3101</v>
      </c>
      <c r="B9" s="1" t="s">
        <v>205</v>
      </c>
      <c r="C9" s="1"/>
      <c r="D9" s="27">
        <v>0</v>
      </c>
      <c r="E9" s="27">
        <v>-20150</v>
      </c>
      <c r="F9" s="17">
        <v>0</v>
      </c>
      <c r="G9" s="7"/>
      <c r="H9" s="7"/>
      <c r="I9" s="7"/>
      <c r="J9" s="75"/>
      <c r="K9" s="7"/>
      <c r="L9" s="7"/>
      <c r="M9" s="7"/>
    </row>
    <row r="10" spans="1:13" x14ac:dyDescent="0.25">
      <c r="A10" s="29">
        <v>3200</v>
      </c>
      <c r="B10" s="1" t="s">
        <v>5</v>
      </c>
      <c r="C10" s="1"/>
      <c r="D10" s="27">
        <v>168043</v>
      </c>
      <c r="E10" s="79">
        <v>203473</v>
      </c>
      <c r="F10" s="17">
        <v>168043</v>
      </c>
      <c r="G10" s="17">
        <v>140000</v>
      </c>
      <c r="H10" s="7">
        <v>117171.07</v>
      </c>
      <c r="I10" s="7">
        <v>100000</v>
      </c>
      <c r="J10" s="75"/>
      <c r="M10" s="7"/>
    </row>
    <row r="11" spans="1:13" x14ac:dyDescent="0.25">
      <c r="A11" s="29">
        <v>3300</v>
      </c>
      <c r="B11" s="1" t="s">
        <v>155</v>
      </c>
      <c r="C11" s="1"/>
      <c r="D11" s="79">
        <v>33750</v>
      </c>
      <c r="E11" s="79">
        <v>35250</v>
      </c>
      <c r="F11" s="17">
        <v>34500</v>
      </c>
      <c r="G11" s="17">
        <v>100000</v>
      </c>
      <c r="H11" s="7">
        <v>0</v>
      </c>
      <c r="J11" s="75"/>
      <c r="M11" s="7"/>
    </row>
    <row r="12" spans="1:13" s="63" customFormat="1" x14ac:dyDescent="0.25">
      <c r="A12" s="29">
        <v>3301</v>
      </c>
      <c r="B12" s="1" t="s">
        <v>116</v>
      </c>
      <c r="C12" s="1"/>
      <c r="D12" s="79">
        <v>59241.56</v>
      </c>
      <c r="E12" s="79">
        <v>64190</v>
      </c>
      <c r="F12" s="17">
        <v>50000</v>
      </c>
      <c r="G12" s="17"/>
      <c r="H12" s="7"/>
      <c r="I12" s="7"/>
      <c r="J12" s="75"/>
      <c r="K12" s="7"/>
      <c r="L12" s="7"/>
      <c r="M12" s="7"/>
    </row>
    <row r="13" spans="1:13" s="63" customFormat="1" x14ac:dyDescent="0.25">
      <c r="A13" s="29">
        <v>3302</v>
      </c>
      <c r="B13" s="1" t="s">
        <v>117</v>
      </c>
      <c r="C13" s="1"/>
      <c r="D13" s="97">
        <v>0</v>
      </c>
      <c r="E13" s="97">
        <v>0</v>
      </c>
      <c r="F13" s="17">
        <v>0</v>
      </c>
      <c r="G13" s="17"/>
      <c r="H13" s="7"/>
      <c r="I13" s="7"/>
      <c r="J13" s="75"/>
      <c r="K13" s="7"/>
      <c r="L13" s="7"/>
      <c r="M13" s="7"/>
    </row>
    <row r="14" spans="1:13" hidden="1" x14ac:dyDescent="0.25">
      <c r="A14" s="29">
        <v>3900</v>
      </c>
      <c r="B14" s="1" t="s">
        <v>18</v>
      </c>
      <c r="C14" s="1"/>
      <c r="D14" s="97">
        <v>0</v>
      </c>
      <c r="E14" s="97">
        <v>0</v>
      </c>
      <c r="F14" s="17">
        <v>0</v>
      </c>
      <c r="G14" s="7">
        <v>0</v>
      </c>
      <c r="H14" s="7">
        <v>0</v>
      </c>
      <c r="J14" s="76"/>
    </row>
    <row r="15" spans="1:13" s="63" customFormat="1" hidden="1" x14ac:dyDescent="0.25">
      <c r="A15" s="29">
        <v>3901</v>
      </c>
      <c r="B15" s="1" t="s">
        <v>150</v>
      </c>
      <c r="C15" s="1"/>
      <c r="D15" s="97">
        <v>0</v>
      </c>
      <c r="E15" s="97">
        <v>0</v>
      </c>
      <c r="F15" s="17"/>
      <c r="G15" s="7"/>
      <c r="H15" s="7"/>
      <c r="I15" s="7"/>
      <c r="J15" s="76"/>
      <c r="K15" s="7"/>
      <c r="L15" s="7"/>
    </row>
    <row r="16" spans="1:13" s="63" customFormat="1" hidden="1" x14ac:dyDescent="0.25">
      <c r="A16" s="29">
        <v>3902</v>
      </c>
      <c r="B16" s="1" t="s">
        <v>151</v>
      </c>
      <c r="C16" s="1"/>
      <c r="D16" s="97">
        <v>0</v>
      </c>
      <c r="E16" s="97">
        <v>0</v>
      </c>
      <c r="F16" s="17"/>
      <c r="G16" s="7"/>
      <c r="H16" s="7"/>
      <c r="I16" s="7"/>
      <c r="J16" s="76"/>
      <c r="K16" s="7"/>
      <c r="L16" s="7"/>
    </row>
    <row r="17" spans="1:15" ht="8.25" customHeight="1" x14ac:dyDescent="0.25">
      <c r="B17" s="1"/>
      <c r="C17" s="1"/>
      <c r="E17" s="17"/>
      <c r="F17" s="17"/>
      <c r="J17" s="67"/>
    </row>
    <row r="18" spans="1:15" x14ac:dyDescent="0.25">
      <c r="B18" s="2" t="s">
        <v>31</v>
      </c>
      <c r="C18" s="2"/>
      <c r="D18" s="80">
        <f>SUM(D8:D17)</f>
        <v>1296530.51</v>
      </c>
      <c r="E18" s="33">
        <f>SUM(E8:E16)</f>
        <v>1342473</v>
      </c>
      <c r="F18" s="33">
        <f>SUM(F8:F14)</f>
        <v>1296223</v>
      </c>
      <c r="G18" s="9">
        <f>SUM(G8:G14)</f>
        <v>1303000</v>
      </c>
      <c r="H18" s="9">
        <v>1350771.07</v>
      </c>
      <c r="I18" s="9">
        <f>SUM(I8:I10)</f>
        <v>1380000</v>
      </c>
      <c r="J18" s="3"/>
      <c r="K18" s="9"/>
      <c r="L18" s="9"/>
      <c r="N18" s="65"/>
    </row>
    <row r="19" spans="1:15" x14ac:dyDescent="0.25">
      <c r="B19" s="1" t="s">
        <v>3</v>
      </c>
      <c r="C19" s="1"/>
      <c r="E19" s="17"/>
      <c r="F19" s="17"/>
      <c r="J19" s="12"/>
    </row>
    <row r="20" spans="1:15" x14ac:dyDescent="0.25">
      <c r="B20" s="2" t="s">
        <v>6</v>
      </c>
      <c r="C20" s="2"/>
      <c r="D20" s="80"/>
      <c r="E20" s="33"/>
      <c r="F20" s="33"/>
      <c r="G20" s="9"/>
      <c r="J20" s="12"/>
    </row>
    <row r="21" spans="1:15" ht="8.25" customHeight="1" x14ac:dyDescent="0.25">
      <c r="B21" s="1" t="s">
        <v>3</v>
      </c>
      <c r="C21" s="1"/>
      <c r="E21" s="17"/>
      <c r="F21" s="17"/>
      <c r="J21" s="67"/>
    </row>
    <row r="22" spans="1:15" x14ac:dyDescent="0.25">
      <c r="A22" s="29">
        <v>4100</v>
      </c>
      <c r="B22" s="1" t="s">
        <v>7</v>
      </c>
      <c r="C22" s="1"/>
      <c r="D22" s="79">
        <v>132924</v>
      </c>
      <c r="E22" s="79">
        <v>137294</v>
      </c>
      <c r="F22" s="17">
        <v>133760</v>
      </c>
      <c r="G22" s="7">
        <v>73000</v>
      </c>
      <c r="H22" s="7">
        <v>133474.78</v>
      </c>
      <c r="I22" s="7">
        <v>166000</v>
      </c>
      <c r="J22" s="77"/>
      <c r="N22" s="64"/>
    </row>
    <row r="23" spans="1:15" x14ac:dyDescent="0.25">
      <c r="A23" s="29">
        <v>4300</v>
      </c>
      <c r="B23" s="1" t="s">
        <v>48</v>
      </c>
      <c r="C23" s="1"/>
      <c r="D23" s="79">
        <v>262650</v>
      </c>
      <c r="E23" s="79">
        <v>270900</v>
      </c>
      <c r="F23" s="17">
        <v>264000</v>
      </c>
      <c r="G23" s="7">
        <v>250000</v>
      </c>
      <c r="H23" s="7">
        <v>290700</v>
      </c>
      <c r="I23" s="7">
        <v>260000</v>
      </c>
      <c r="J23" s="77"/>
      <c r="N23" s="64"/>
    </row>
    <row r="24" spans="1:15" x14ac:dyDescent="0.25">
      <c r="A24" s="78">
        <v>4310</v>
      </c>
      <c r="B24" s="1" t="s">
        <v>89</v>
      </c>
      <c r="C24" s="44" t="s">
        <v>90</v>
      </c>
      <c r="D24" s="79">
        <v>35250</v>
      </c>
      <c r="E24" s="79">
        <f>35625+375</f>
        <v>36000</v>
      </c>
      <c r="F24" s="17">
        <v>34500</v>
      </c>
      <c r="J24" s="77"/>
      <c r="N24" s="66"/>
      <c r="O24" s="58"/>
    </row>
    <row r="25" spans="1:15" x14ac:dyDescent="0.25">
      <c r="A25" s="29">
        <v>4400</v>
      </c>
      <c r="B25" s="1" t="s">
        <v>8</v>
      </c>
      <c r="C25" s="1"/>
      <c r="D25" s="79">
        <v>0</v>
      </c>
      <c r="E25" s="79">
        <f>3884-375</f>
        <v>3509</v>
      </c>
      <c r="F25" s="17">
        <v>0</v>
      </c>
      <c r="G25" s="7">
        <v>83000</v>
      </c>
      <c r="H25" s="7">
        <v>97400</v>
      </c>
      <c r="I25" s="7">
        <v>120000</v>
      </c>
      <c r="J25" s="77"/>
      <c r="N25" s="64"/>
    </row>
    <row r="26" spans="1:15" x14ac:dyDescent="0.25">
      <c r="A26" s="29">
        <v>4500</v>
      </c>
      <c r="B26" s="1" t="s">
        <v>52</v>
      </c>
      <c r="C26" s="1"/>
      <c r="D26" s="79">
        <v>0</v>
      </c>
      <c r="E26" s="79">
        <v>0</v>
      </c>
      <c r="F26" s="17">
        <v>0</v>
      </c>
      <c r="G26" s="17">
        <v>100000</v>
      </c>
      <c r="H26" s="7">
        <v>0</v>
      </c>
      <c r="J26" s="77"/>
      <c r="K26" s="9"/>
      <c r="L26" s="9"/>
      <c r="N26" s="64"/>
    </row>
    <row r="27" spans="1:15" x14ac:dyDescent="0.25">
      <c r="B27" s="2" t="s">
        <v>51</v>
      </c>
      <c r="C27" s="2"/>
      <c r="D27" s="80">
        <f>SUM(D22:D26)</f>
        <v>430824</v>
      </c>
      <c r="E27" s="33">
        <f>SUM(E22:E26)</f>
        <v>447703</v>
      </c>
      <c r="F27" s="33">
        <f>SUM(F22:F26)</f>
        <v>432260</v>
      </c>
      <c r="G27" s="33">
        <f>SUM(G22:G26)</f>
        <v>506000</v>
      </c>
      <c r="H27" s="9">
        <v>521574.78</v>
      </c>
      <c r="I27" s="9">
        <f>SUM(I22:I25)</f>
        <v>546000</v>
      </c>
      <c r="J27" s="3"/>
      <c r="N27" s="65"/>
    </row>
    <row r="28" spans="1:15" x14ac:dyDescent="0.25">
      <c r="B28" s="1"/>
      <c r="C28" s="1"/>
      <c r="E28" s="17"/>
      <c r="F28" s="17"/>
      <c r="J28" s="12"/>
    </row>
    <row r="29" spans="1:15" x14ac:dyDescent="0.25">
      <c r="A29" s="78">
        <v>6100</v>
      </c>
      <c r="B29" s="1" t="s">
        <v>9</v>
      </c>
      <c r="C29" s="1"/>
      <c r="D29" s="79">
        <v>13926.68</v>
      </c>
      <c r="E29" s="79">
        <v>21865.8</v>
      </c>
      <c r="F29" s="17">
        <v>15000</v>
      </c>
      <c r="G29" s="7">
        <v>5000</v>
      </c>
      <c r="H29" s="7">
        <v>3628</v>
      </c>
      <c r="I29" s="7">
        <v>10000</v>
      </c>
      <c r="J29" s="75">
        <v>1</v>
      </c>
    </row>
    <row r="30" spans="1:15" x14ac:dyDescent="0.25">
      <c r="A30" s="29">
        <v>6200</v>
      </c>
      <c r="B30" s="1" t="s">
        <v>35</v>
      </c>
      <c r="C30" s="1"/>
      <c r="D30" s="79">
        <v>45825</v>
      </c>
      <c r="E30" s="79">
        <f>18327+28250</f>
        <v>46577</v>
      </c>
      <c r="F30" s="17">
        <v>45000</v>
      </c>
      <c r="G30" s="7">
        <f>10000+25000</f>
        <v>35000</v>
      </c>
      <c r="H30" s="7">
        <v>35000</v>
      </c>
      <c r="I30" s="7">
        <v>15000</v>
      </c>
      <c r="J30" s="67">
        <v>1</v>
      </c>
    </row>
    <row r="31" spans="1:15" x14ac:dyDescent="0.25">
      <c r="A31" s="29">
        <v>6300</v>
      </c>
      <c r="B31" s="1" t="s">
        <v>10</v>
      </c>
      <c r="C31" s="1"/>
      <c r="D31" s="79">
        <v>4378</v>
      </c>
      <c r="E31" s="79">
        <v>15528.8</v>
      </c>
      <c r="F31" s="17">
        <v>20000</v>
      </c>
      <c r="G31" s="7">
        <v>20000</v>
      </c>
      <c r="H31" s="7">
        <v>5463.73</v>
      </c>
      <c r="I31" s="7">
        <v>20000</v>
      </c>
      <c r="J31" s="67">
        <v>1</v>
      </c>
    </row>
    <row r="32" spans="1:15" x14ac:dyDescent="0.25">
      <c r="A32" s="29">
        <v>6350</v>
      </c>
      <c r="B32" s="1" t="s">
        <v>36</v>
      </c>
      <c r="C32" s="1"/>
      <c r="D32" s="79">
        <v>324</v>
      </c>
      <c r="E32" s="79">
        <v>0</v>
      </c>
      <c r="F32" s="17">
        <v>500</v>
      </c>
      <c r="G32" s="7">
        <v>2000</v>
      </c>
      <c r="H32" s="7">
        <v>0</v>
      </c>
      <c r="I32" s="7">
        <v>3000</v>
      </c>
      <c r="J32" s="67">
        <v>1</v>
      </c>
    </row>
    <row r="33" spans="1:13" x14ac:dyDescent="0.25">
      <c r="A33" s="29">
        <v>6400</v>
      </c>
      <c r="B33" s="1" t="s">
        <v>11</v>
      </c>
      <c r="C33" s="1"/>
      <c r="D33" s="79">
        <v>1486</v>
      </c>
      <c r="E33" s="79">
        <v>1271</v>
      </c>
      <c r="F33" s="17">
        <v>1486</v>
      </c>
      <c r="G33" s="7">
        <v>2000</v>
      </c>
      <c r="H33" s="7">
        <v>1336</v>
      </c>
      <c r="I33" s="7">
        <v>2000</v>
      </c>
      <c r="J33" s="67"/>
    </row>
    <row r="34" spans="1:13" x14ac:dyDescent="0.25">
      <c r="A34" s="29">
        <v>6500</v>
      </c>
      <c r="B34" s="1" t="s">
        <v>118</v>
      </c>
      <c r="C34" s="1"/>
      <c r="D34" s="79">
        <v>6000</v>
      </c>
      <c r="E34" s="79">
        <v>6000</v>
      </c>
      <c r="F34" s="17">
        <v>6000</v>
      </c>
      <c r="G34" s="7">
        <v>0</v>
      </c>
      <c r="H34" s="7">
        <v>0</v>
      </c>
      <c r="J34" s="67"/>
    </row>
    <row r="35" spans="1:13" x14ac:dyDescent="0.25">
      <c r="A35" s="29">
        <v>6600</v>
      </c>
      <c r="B35" s="1" t="s">
        <v>12</v>
      </c>
      <c r="C35" s="1"/>
      <c r="D35" s="79">
        <v>5110</v>
      </c>
      <c r="E35" s="79">
        <v>3423</v>
      </c>
      <c r="F35" s="17">
        <v>5000</v>
      </c>
      <c r="G35" s="7">
        <v>12000</v>
      </c>
      <c r="H35" s="7">
        <v>57600</v>
      </c>
      <c r="I35" s="7">
        <v>10000</v>
      </c>
      <c r="J35" s="67">
        <v>1</v>
      </c>
    </row>
    <row r="36" spans="1:13" x14ac:dyDescent="0.25">
      <c r="A36" s="29">
        <v>6710</v>
      </c>
      <c r="B36" s="1" t="s">
        <v>49</v>
      </c>
      <c r="C36" s="1"/>
      <c r="D36" s="79">
        <v>4777</v>
      </c>
      <c r="E36" s="79">
        <f>30125-28250</f>
        <v>1875</v>
      </c>
      <c r="F36" s="17">
        <v>5000</v>
      </c>
      <c r="G36" s="7">
        <v>0</v>
      </c>
      <c r="H36" s="7">
        <v>0</v>
      </c>
      <c r="J36" s="67">
        <v>1</v>
      </c>
      <c r="M36" s="101"/>
    </row>
    <row r="37" spans="1:13" x14ac:dyDescent="0.25">
      <c r="A37" s="29">
        <v>6850</v>
      </c>
      <c r="B37" s="1" t="s">
        <v>74</v>
      </c>
      <c r="C37" s="1"/>
      <c r="D37" s="79">
        <v>3636</v>
      </c>
      <c r="E37" s="79">
        <v>0</v>
      </c>
      <c r="F37" s="17">
        <v>4000</v>
      </c>
      <c r="G37" s="7">
        <v>5000</v>
      </c>
      <c r="H37" s="7">
        <v>6260.77</v>
      </c>
      <c r="I37" s="7">
        <v>15000</v>
      </c>
      <c r="J37" s="67">
        <v>1</v>
      </c>
    </row>
    <row r="38" spans="1:13" x14ac:dyDescent="0.25">
      <c r="A38" s="29">
        <v>6900</v>
      </c>
      <c r="B38" s="1" t="s">
        <v>13</v>
      </c>
      <c r="C38" s="1"/>
      <c r="D38" s="79">
        <v>6071</v>
      </c>
      <c r="E38" s="79">
        <v>4328</v>
      </c>
      <c r="F38" s="17">
        <v>9000</v>
      </c>
      <c r="G38" s="7">
        <v>10000</v>
      </c>
      <c r="H38" s="7">
        <v>9505</v>
      </c>
      <c r="I38" s="7">
        <v>10000</v>
      </c>
      <c r="J38" s="67">
        <v>1</v>
      </c>
    </row>
    <row r="39" spans="1:13" x14ac:dyDescent="0.25">
      <c r="A39" s="78">
        <v>7145</v>
      </c>
      <c r="B39" s="1" t="s">
        <v>34</v>
      </c>
      <c r="C39" s="1"/>
      <c r="D39" s="79">
        <v>123429</v>
      </c>
      <c r="E39" s="79">
        <v>108838.45</v>
      </c>
      <c r="F39" s="17">
        <v>153043</v>
      </c>
      <c r="G39" s="7">
        <v>115000</v>
      </c>
      <c r="H39" s="7">
        <v>63678.9</v>
      </c>
      <c r="I39" s="7">
        <v>125000</v>
      </c>
      <c r="J39" s="67"/>
    </row>
    <row r="40" spans="1:13" x14ac:dyDescent="0.25">
      <c r="A40" s="29">
        <v>7730</v>
      </c>
      <c r="B40" s="1" t="s">
        <v>37</v>
      </c>
      <c r="C40" s="1"/>
      <c r="D40" s="79">
        <v>0</v>
      </c>
      <c r="E40" s="79">
        <v>0</v>
      </c>
      <c r="F40" s="17">
        <v>0</v>
      </c>
      <c r="G40" s="7">
        <v>5000</v>
      </c>
      <c r="H40" s="7">
        <v>0</v>
      </c>
      <c r="I40" s="7">
        <v>2000</v>
      </c>
      <c r="J40" s="67"/>
    </row>
    <row r="41" spans="1:13" x14ac:dyDescent="0.25">
      <c r="A41" s="29">
        <v>7770</v>
      </c>
      <c r="B41" s="1" t="s">
        <v>24</v>
      </c>
      <c r="C41" s="1"/>
      <c r="D41" s="79">
        <v>1131.3</v>
      </c>
      <c r="E41" s="79">
        <v>1279.2</v>
      </c>
      <c r="F41" s="17">
        <v>1200</v>
      </c>
      <c r="G41" s="7">
        <v>1000</v>
      </c>
      <c r="H41" s="7">
        <v>1423</v>
      </c>
      <c r="I41" s="7">
        <v>1000</v>
      </c>
      <c r="J41" s="67"/>
    </row>
    <row r="42" spans="1:13" s="63" customFormat="1" x14ac:dyDescent="0.25">
      <c r="A42" s="29">
        <v>7771</v>
      </c>
      <c r="B42" s="1" t="s">
        <v>224</v>
      </c>
      <c r="C42" s="1"/>
      <c r="D42" s="79">
        <v>0.5</v>
      </c>
      <c r="E42" s="79">
        <v>0</v>
      </c>
      <c r="F42" s="17">
        <v>0</v>
      </c>
      <c r="G42" s="7"/>
      <c r="H42" s="7"/>
      <c r="I42" s="7"/>
      <c r="J42" s="67"/>
      <c r="K42" s="7"/>
      <c r="L42" s="7"/>
    </row>
    <row r="43" spans="1:13" x14ac:dyDescent="0.25">
      <c r="A43" s="29">
        <v>7830</v>
      </c>
      <c r="B43" s="1" t="s">
        <v>50</v>
      </c>
      <c r="C43" s="1"/>
      <c r="D43" s="79">
        <v>0</v>
      </c>
      <c r="E43" s="79">
        <v>0</v>
      </c>
      <c r="F43" s="17">
        <v>0</v>
      </c>
      <c r="G43" s="7">
        <v>0</v>
      </c>
      <c r="H43" s="7">
        <v>0</v>
      </c>
      <c r="J43" s="67"/>
      <c r="K43" s="9"/>
      <c r="L43" s="9"/>
    </row>
    <row r="44" spans="1:13" x14ac:dyDescent="0.25">
      <c r="B44" s="2" t="s">
        <v>32</v>
      </c>
      <c r="C44" s="2"/>
      <c r="D44" s="80">
        <f>SUM(D29:D43)</f>
        <v>216094.47999999998</v>
      </c>
      <c r="E44" s="33">
        <f>SUM(E29:E43)</f>
        <v>210986.25</v>
      </c>
      <c r="F44" s="33">
        <f>SUM(F29:F43)</f>
        <v>265229</v>
      </c>
      <c r="G44" s="9">
        <f>SUM(G29:G43)</f>
        <v>212000</v>
      </c>
      <c r="H44" s="9">
        <f>SUM(H29:H43)</f>
        <v>183895.4</v>
      </c>
      <c r="I44" s="9">
        <f>SUM(I29:I41)</f>
        <v>213000</v>
      </c>
      <c r="J44" s="3"/>
    </row>
    <row r="45" spans="1:13" x14ac:dyDescent="0.25">
      <c r="B45" s="1"/>
      <c r="C45" s="1"/>
      <c r="E45" s="17"/>
      <c r="F45" s="17"/>
      <c r="J45" s="12"/>
    </row>
    <row r="46" spans="1:13" x14ac:dyDescent="0.25">
      <c r="A46" s="78">
        <v>7050</v>
      </c>
      <c r="B46" s="1" t="s">
        <v>14</v>
      </c>
      <c r="C46" s="1"/>
      <c r="D46" s="79">
        <v>20678</v>
      </c>
      <c r="E46" s="79">
        <v>36783.019999999997</v>
      </c>
      <c r="F46" s="17">
        <v>20000</v>
      </c>
      <c r="G46" s="7">
        <v>30000</v>
      </c>
      <c r="H46" s="7">
        <v>21755</v>
      </c>
      <c r="I46" s="7">
        <v>30000</v>
      </c>
      <c r="J46" s="67"/>
    </row>
    <row r="47" spans="1:13" x14ac:dyDescent="0.25">
      <c r="A47" s="78">
        <v>7150</v>
      </c>
      <c r="B47" s="1" t="s">
        <v>15</v>
      </c>
      <c r="C47" s="1"/>
      <c r="D47" s="79">
        <v>73213.34</v>
      </c>
      <c r="E47" s="79">
        <v>35965.99</v>
      </c>
      <c r="F47" s="17">
        <v>65000</v>
      </c>
      <c r="G47" s="7">
        <v>80000</v>
      </c>
      <c r="H47" s="7">
        <v>8316.9</v>
      </c>
      <c r="I47" s="7">
        <v>30000</v>
      </c>
      <c r="J47" s="67"/>
    </row>
    <row r="48" spans="1:13" x14ac:dyDescent="0.25">
      <c r="A48" s="78">
        <v>7160</v>
      </c>
      <c r="B48" s="1" t="s">
        <v>16</v>
      </c>
      <c r="C48" s="1"/>
      <c r="D48" s="79">
        <v>50000</v>
      </c>
      <c r="E48" s="79">
        <v>50000</v>
      </c>
      <c r="F48" s="17">
        <v>50000</v>
      </c>
      <c r="G48" s="7">
        <v>30000</v>
      </c>
      <c r="H48" s="7">
        <v>41418</v>
      </c>
      <c r="I48" s="7">
        <v>25000</v>
      </c>
      <c r="J48" s="67"/>
    </row>
    <row r="49" spans="1:15" x14ac:dyDescent="0.25">
      <c r="A49" s="78">
        <v>7250</v>
      </c>
      <c r="B49" s="1" t="s">
        <v>141</v>
      </c>
      <c r="C49" s="1"/>
      <c r="D49" s="79">
        <v>11091</v>
      </c>
      <c r="E49" s="79">
        <v>29549</v>
      </c>
      <c r="F49" s="17">
        <v>30000</v>
      </c>
      <c r="G49" s="7">
        <v>40000</v>
      </c>
      <c r="H49" s="7">
        <v>8363</v>
      </c>
      <c r="I49" s="7">
        <v>25000</v>
      </c>
      <c r="J49" s="67"/>
      <c r="O49" s="63"/>
    </row>
    <row r="50" spans="1:15" x14ac:dyDescent="0.25">
      <c r="A50" s="78">
        <v>7251</v>
      </c>
      <c r="B50" s="1" t="s">
        <v>17</v>
      </c>
      <c r="C50" s="1"/>
      <c r="D50" s="97">
        <v>0</v>
      </c>
      <c r="E50" s="97">
        <v>0</v>
      </c>
      <c r="F50" s="17">
        <v>0</v>
      </c>
      <c r="G50" s="7">
        <v>0</v>
      </c>
      <c r="H50" s="7">
        <v>19508.900000000001</v>
      </c>
      <c r="I50" s="7">
        <v>30000</v>
      </c>
      <c r="J50" s="67"/>
    </row>
    <row r="51" spans="1:15" x14ac:dyDescent="0.25">
      <c r="A51" s="78">
        <v>7260</v>
      </c>
      <c r="B51" s="1" t="s">
        <v>38</v>
      </c>
      <c r="C51" s="1"/>
      <c r="D51" s="79">
        <v>2259</v>
      </c>
      <c r="E51" s="79">
        <v>5389.8</v>
      </c>
      <c r="F51" s="17">
        <v>15000</v>
      </c>
      <c r="G51" s="7">
        <v>10000</v>
      </c>
      <c r="H51" s="7">
        <v>0</v>
      </c>
      <c r="I51" s="7">
        <v>10000</v>
      </c>
      <c r="J51" s="67"/>
    </row>
    <row r="52" spans="1:15" x14ac:dyDescent="0.25">
      <c r="A52" s="78">
        <v>7280</v>
      </c>
      <c r="B52" s="1" t="s">
        <v>73</v>
      </c>
      <c r="C52" s="1"/>
      <c r="D52" s="79">
        <v>0</v>
      </c>
      <c r="E52" s="79">
        <v>0</v>
      </c>
      <c r="F52" s="17">
        <v>0</v>
      </c>
      <c r="G52" s="7">
        <v>0</v>
      </c>
      <c r="H52" s="7">
        <v>0</v>
      </c>
      <c r="J52" s="67"/>
    </row>
    <row r="53" spans="1:15" x14ac:dyDescent="0.25">
      <c r="A53" s="78">
        <v>7285</v>
      </c>
      <c r="B53" s="45" t="s">
        <v>91</v>
      </c>
      <c r="C53" s="46" t="s">
        <v>90</v>
      </c>
      <c r="D53" s="79">
        <v>33078.629999999997</v>
      </c>
      <c r="E53" s="79">
        <v>7017.41</v>
      </c>
      <c r="F53" s="17">
        <v>10000</v>
      </c>
      <c r="J53" s="67"/>
      <c r="K53" s="9"/>
      <c r="L53" s="9"/>
    </row>
    <row r="54" spans="1:15" s="63" customFormat="1" x14ac:dyDescent="0.25">
      <c r="A54" s="78">
        <v>7290</v>
      </c>
      <c r="B54" s="45" t="s">
        <v>39</v>
      </c>
      <c r="C54" s="46"/>
      <c r="D54" s="97">
        <v>0</v>
      </c>
      <c r="E54" s="97">
        <v>0</v>
      </c>
      <c r="F54" s="17">
        <v>0</v>
      </c>
      <c r="G54" s="7">
        <v>10000</v>
      </c>
      <c r="H54" s="7">
        <v>0</v>
      </c>
      <c r="I54" s="7">
        <v>10000</v>
      </c>
      <c r="J54" s="67"/>
      <c r="K54" s="9"/>
      <c r="L54" s="9"/>
    </row>
    <row r="55" spans="1:15" x14ac:dyDescent="0.25">
      <c r="A55" s="78"/>
      <c r="B55" s="2" t="s">
        <v>77</v>
      </c>
      <c r="C55" s="2"/>
      <c r="D55" s="80">
        <f>SUM(D46:D54)</f>
        <v>190319.97</v>
      </c>
      <c r="E55" s="33">
        <f t="shared" ref="E55:I55" si="0">SUM(E46:E54)</f>
        <v>164705.22</v>
      </c>
      <c r="F55" s="33">
        <f t="shared" si="0"/>
        <v>190000</v>
      </c>
      <c r="G55" s="9">
        <f t="shared" si="0"/>
        <v>200000</v>
      </c>
      <c r="H55" s="9">
        <f t="shared" si="0"/>
        <v>99361.799999999988</v>
      </c>
      <c r="I55" s="9">
        <f t="shared" si="0"/>
        <v>160000</v>
      </c>
      <c r="J55" s="3"/>
    </row>
    <row r="56" spans="1:15" x14ac:dyDescent="0.25">
      <c r="A56" s="78"/>
      <c r="B56" s="1"/>
      <c r="C56" s="1"/>
      <c r="E56" s="17"/>
      <c r="F56" s="17"/>
      <c r="J56" s="12"/>
    </row>
    <row r="57" spans="1:15" x14ac:dyDescent="0.25">
      <c r="A57" s="78">
        <v>7300</v>
      </c>
      <c r="B57" s="1" t="s">
        <v>18</v>
      </c>
      <c r="C57" s="1"/>
      <c r="D57" s="79">
        <v>130000</v>
      </c>
      <c r="E57" s="79">
        <v>130000</v>
      </c>
      <c r="F57" s="17">
        <v>130000</v>
      </c>
      <c r="G57" s="7">
        <v>130000</v>
      </c>
      <c r="H57" s="7">
        <v>130000</v>
      </c>
      <c r="I57" s="7">
        <v>120000</v>
      </c>
      <c r="J57" s="67"/>
    </row>
    <row r="58" spans="1:15" x14ac:dyDescent="0.25">
      <c r="A58" s="78">
        <v>7311</v>
      </c>
      <c r="B58" s="1" t="s">
        <v>53</v>
      </c>
      <c r="C58" s="1"/>
      <c r="D58" s="97">
        <v>0</v>
      </c>
      <c r="E58" s="97">
        <v>0</v>
      </c>
      <c r="F58" s="17">
        <v>0</v>
      </c>
      <c r="G58" s="7">
        <v>10000</v>
      </c>
      <c r="H58" s="7">
        <v>18275</v>
      </c>
      <c r="I58" s="7">
        <v>10000</v>
      </c>
      <c r="J58" s="67"/>
    </row>
    <row r="59" spans="1:15" x14ac:dyDescent="0.25">
      <c r="A59" s="78">
        <v>7350</v>
      </c>
      <c r="B59" s="1" t="s">
        <v>119</v>
      </c>
      <c r="C59" s="1"/>
      <c r="D59" s="79">
        <v>12437.4</v>
      </c>
      <c r="E59" s="79">
        <v>26688.14</v>
      </c>
      <c r="F59" s="17">
        <v>30000</v>
      </c>
      <c r="G59" s="7">
        <v>30000</v>
      </c>
      <c r="H59" s="7">
        <v>27911.8</v>
      </c>
      <c r="I59" s="7">
        <v>20000</v>
      </c>
      <c r="J59" s="67"/>
    </row>
    <row r="60" spans="1:15" x14ac:dyDescent="0.25">
      <c r="A60" s="78">
        <v>7351</v>
      </c>
      <c r="B60" s="1" t="s">
        <v>40</v>
      </c>
      <c r="C60" s="1"/>
      <c r="D60" s="97">
        <v>0</v>
      </c>
      <c r="E60" s="97">
        <v>0</v>
      </c>
      <c r="F60" s="17">
        <v>0</v>
      </c>
      <c r="G60" s="7">
        <v>0</v>
      </c>
      <c r="H60" s="7">
        <v>4490.8999999999996</v>
      </c>
      <c r="I60" s="7">
        <v>10000</v>
      </c>
      <c r="J60" s="67"/>
    </row>
    <row r="61" spans="1:15" x14ac:dyDescent="0.25">
      <c r="A61" s="78">
        <v>7370</v>
      </c>
      <c r="B61" s="1" t="s">
        <v>41</v>
      </c>
      <c r="C61" s="1"/>
      <c r="D61" s="79">
        <v>18954.2</v>
      </c>
      <c r="E61" s="79">
        <v>8764</v>
      </c>
      <c r="F61" s="17">
        <v>20000</v>
      </c>
      <c r="G61" s="7">
        <v>20000</v>
      </c>
      <c r="H61" s="7">
        <v>0</v>
      </c>
      <c r="I61" s="7">
        <v>50000</v>
      </c>
      <c r="J61" s="67"/>
      <c r="O61" s="63"/>
    </row>
    <row r="62" spans="1:15" x14ac:dyDescent="0.25">
      <c r="A62" s="78">
        <v>7400</v>
      </c>
      <c r="B62" s="1" t="s">
        <v>75</v>
      </c>
      <c r="C62" s="1"/>
      <c r="D62" s="79">
        <v>80000</v>
      </c>
      <c r="E62" s="79">
        <v>80000</v>
      </c>
      <c r="F62" s="17">
        <v>80000</v>
      </c>
      <c r="G62" s="7">
        <v>80000</v>
      </c>
      <c r="H62" s="7">
        <v>80000</v>
      </c>
      <c r="I62" s="7">
        <v>80000</v>
      </c>
      <c r="J62" s="67"/>
      <c r="K62" s="9"/>
      <c r="L62" s="9"/>
    </row>
    <row r="63" spans="1:15" x14ac:dyDescent="0.25">
      <c r="A63" s="78">
        <v>7440</v>
      </c>
      <c r="B63" s="47" t="s">
        <v>92</v>
      </c>
      <c r="C63" s="44" t="s">
        <v>90</v>
      </c>
      <c r="D63" s="97">
        <v>0</v>
      </c>
      <c r="E63" s="97">
        <v>0</v>
      </c>
      <c r="F63" s="17">
        <v>0</v>
      </c>
      <c r="J63" s="67"/>
      <c r="K63" s="9"/>
      <c r="L63" s="9"/>
    </row>
    <row r="64" spans="1:15" x14ac:dyDescent="0.25">
      <c r="A64" s="78">
        <v>7500</v>
      </c>
      <c r="B64" s="1" t="s">
        <v>76</v>
      </c>
      <c r="C64" s="1"/>
      <c r="D64" s="97">
        <v>0</v>
      </c>
      <c r="E64" s="97">
        <v>0</v>
      </c>
      <c r="F64" s="17">
        <v>0</v>
      </c>
      <c r="G64" s="7">
        <v>0</v>
      </c>
      <c r="H64" s="7">
        <v>4045</v>
      </c>
      <c r="I64" s="7">
        <v>5000</v>
      </c>
      <c r="J64" s="67"/>
    </row>
    <row r="65" spans="1:12" s="63" customFormat="1" x14ac:dyDescent="0.25">
      <c r="A65" s="78">
        <v>7560</v>
      </c>
      <c r="B65" s="1" t="s">
        <v>120</v>
      </c>
      <c r="C65" s="1"/>
      <c r="D65" s="97">
        <v>0</v>
      </c>
      <c r="E65" s="79">
        <f>-9075-3710</f>
        <v>-12785</v>
      </c>
      <c r="F65" s="17">
        <v>0</v>
      </c>
      <c r="G65" s="7"/>
      <c r="H65" s="7"/>
      <c r="I65" s="7"/>
      <c r="J65" s="67"/>
      <c r="K65" s="7"/>
      <c r="L65" s="7"/>
    </row>
    <row r="66" spans="1:12" x14ac:dyDescent="0.25">
      <c r="B66" s="2" t="s">
        <v>54</v>
      </c>
      <c r="C66" s="2"/>
      <c r="D66" s="80">
        <f>SUM(D57:D65)</f>
        <v>241391.6</v>
      </c>
      <c r="E66" s="33">
        <f>SUM(E57:E65)</f>
        <v>232667.14</v>
      </c>
      <c r="F66" s="33">
        <f>SUM(F57:F64)</f>
        <v>260000</v>
      </c>
      <c r="G66" s="9">
        <f>SUM(G57:G64)</f>
        <v>270000</v>
      </c>
      <c r="H66" s="9">
        <f>SUM(H57:H64)</f>
        <v>264722.69999999995</v>
      </c>
      <c r="I66" s="9">
        <f>SUM(I57:I64)</f>
        <v>295000</v>
      </c>
      <c r="J66" s="3"/>
    </row>
    <row r="67" spans="1:12" x14ac:dyDescent="0.25">
      <c r="B67" s="1"/>
      <c r="C67" s="1"/>
      <c r="E67" s="17"/>
      <c r="F67" s="17"/>
      <c r="J67" s="12"/>
    </row>
    <row r="68" spans="1:12" x14ac:dyDescent="0.25">
      <c r="A68" s="29">
        <v>7600</v>
      </c>
      <c r="B68" s="1" t="s">
        <v>19</v>
      </c>
      <c r="C68" s="1"/>
      <c r="D68" s="79">
        <v>25567.41</v>
      </c>
      <c r="E68" s="79">
        <v>16045.85</v>
      </c>
      <c r="F68" s="17">
        <v>18000</v>
      </c>
      <c r="G68" s="7">
        <v>30000</v>
      </c>
      <c r="H68" s="7">
        <v>27390.5</v>
      </c>
      <c r="I68" s="7">
        <v>50000</v>
      </c>
      <c r="J68" s="67"/>
    </row>
    <row r="69" spans="1:12" x14ac:dyDescent="0.25">
      <c r="A69" s="29">
        <v>7650</v>
      </c>
      <c r="B69" s="1" t="s">
        <v>20</v>
      </c>
      <c r="C69" s="1"/>
      <c r="D69" s="97">
        <v>0</v>
      </c>
      <c r="E69" s="97">
        <v>0</v>
      </c>
      <c r="F69" s="17">
        <v>0</v>
      </c>
      <c r="G69" s="7">
        <v>20000</v>
      </c>
      <c r="H69" s="7">
        <v>10147</v>
      </c>
      <c r="I69" s="7">
        <v>20000</v>
      </c>
    </row>
    <row r="70" spans="1:12" x14ac:dyDescent="0.25">
      <c r="A70" s="29">
        <v>7700</v>
      </c>
      <c r="B70" s="1" t="s">
        <v>21</v>
      </c>
      <c r="C70" s="1"/>
      <c r="D70" s="79">
        <v>10314.700000000001</v>
      </c>
      <c r="E70" s="79">
        <v>21618</v>
      </c>
      <c r="F70" s="17">
        <v>50000</v>
      </c>
      <c r="G70" s="7">
        <v>30000</v>
      </c>
      <c r="H70" s="7">
        <v>63057.65</v>
      </c>
      <c r="I70" s="7">
        <v>30000</v>
      </c>
      <c r="K70" s="9"/>
      <c r="L70" s="9"/>
    </row>
    <row r="71" spans="1:12" x14ac:dyDescent="0.25">
      <c r="A71" s="29">
        <v>7755</v>
      </c>
      <c r="B71" s="1" t="s">
        <v>22</v>
      </c>
      <c r="C71" s="1"/>
      <c r="D71" s="79">
        <v>12735.44</v>
      </c>
      <c r="E71" s="97">
        <v>0</v>
      </c>
      <c r="F71" s="17">
        <v>12000</v>
      </c>
      <c r="G71" s="7">
        <v>0</v>
      </c>
      <c r="H71" s="7">
        <v>0</v>
      </c>
    </row>
    <row r="72" spans="1:12" x14ac:dyDescent="0.25">
      <c r="B72" s="2" t="s">
        <v>55</v>
      </c>
      <c r="C72" s="2"/>
      <c r="D72" s="80">
        <f>SUM(D68:D71)</f>
        <v>48617.55</v>
      </c>
      <c r="E72" s="33">
        <f t="shared" ref="E72:I72" si="1">SUM(E68:E71)</f>
        <v>37663.85</v>
      </c>
      <c r="F72" s="33">
        <f t="shared" si="1"/>
        <v>80000</v>
      </c>
      <c r="G72" s="9">
        <f t="shared" si="1"/>
        <v>80000</v>
      </c>
      <c r="H72" s="9">
        <f t="shared" si="1"/>
        <v>100595.15</v>
      </c>
      <c r="I72" s="9">
        <f t="shared" si="1"/>
        <v>100000</v>
      </c>
      <c r="J72" s="3"/>
    </row>
    <row r="73" spans="1:12" x14ac:dyDescent="0.25">
      <c r="B73" s="1"/>
      <c r="C73" s="1"/>
      <c r="E73" s="17"/>
      <c r="F73" s="17"/>
      <c r="J73" s="12"/>
    </row>
    <row r="74" spans="1:12" x14ac:dyDescent="0.25">
      <c r="A74" s="29">
        <v>7756</v>
      </c>
      <c r="B74" s="1" t="s">
        <v>23</v>
      </c>
      <c r="C74" s="1"/>
      <c r="D74" s="97">
        <v>0</v>
      </c>
      <c r="E74" s="97">
        <v>0</v>
      </c>
      <c r="F74" s="17">
        <v>0</v>
      </c>
      <c r="G74" s="7">
        <v>0</v>
      </c>
      <c r="H74" s="7">
        <v>0</v>
      </c>
    </row>
    <row r="75" spans="1:12" x14ac:dyDescent="0.25">
      <c r="A75" s="29">
        <v>7900</v>
      </c>
      <c r="B75" s="1" t="s">
        <v>25</v>
      </c>
      <c r="C75" s="1"/>
      <c r="D75" s="79">
        <v>23888.09</v>
      </c>
      <c r="E75" s="79">
        <v>21286</v>
      </c>
      <c r="F75" s="17">
        <v>21000</v>
      </c>
      <c r="G75" s="7">
        <v>15000</v>
      </c>
      <c r="H75" s="7">
        <v>13767</v>
      </c>
      <c r="I75" s="7">
        <v>10000</v>
      </c>
    </row>
    <row r="76" spans="1:12" x14ac:dyDescent="0.25">
      <c r="A76" s="29">
        <v>7980</v>
      </c>
      <c r="B76" s="1" t="s">
        <v>26</v>
      </c>
      <c r="C76" s="1"/>
      <c r="D76" s="97">
        <v>0</v>
      </c>
      <c r="E76" s="97">
        <v>0</v>
      </c>
      <c r="F76" s="17">
        <v>0</v>
      </c>
      <c r="G76" s="7">
        <v>0</v>
      </c>
      <c r="H76" s="7">
        <v>-8000</v>
      </c>
    </row>
    <row r="77" spans="1:12" x14ac:dyDescent="0.25">
      <c r="B77" s="2" t="s">
        <v>33</v>
      </c>
      <c r="C77" s="2"/>
      <c r="D77" s="80">
        <f>SUM(D74:D76)</f>
        <v>23888.09</v>
      </c>
      <c r="E77" s="33">
        <f>SUM(E74:E76)</f>
        <v>21286</v>
      </c>
      <c r="F77" s="33">
        <f>SUM(F74:F76)</f>
        <v>21000</v>
      </c>
      <c r="G77" s="9">
        <f>SUM(G74:G76)</f>
        <v>15000</v>
      </c>
      <c r="H77" s="9">
        <f>SUM(H74:H76)</f>
        <v>5767</v>
      </c>
      <c r="I77" s="9">
        <f>SUM(I75:I76)</f>
        <v>10000</v>
      </c>
      <c r="J77" s="13"/>
      <c r="K77" s="9"/>
      <c r="L77" s="9"/>
    </row>
    <row r="78" spans="1:12" ht="8.25" customHeight="1" x14ac:dyDescent="0.25">
      <c r="B78" s="1" t="s">
        <v>3</v>
      </c>
      <c r="C78" s="1"/>
      <c r="E78" s="17"/>
      <c r="F78" s="17"/>
    </row>
    <row r="79" spans="1:12" x14ac:dyDescent="0.25">
      <c r="A79" s="32"/>
      <c r="B79" s="2" t="s">
        <v>27</v>
      </c>
      <c r="C79" s="2"/>
      <c r="D79" s="33">
        <f>+D27+D44+D55+D66+D72+D77</f>
        <v>1151135.6900000002</v>
      </c>
      <c r="E79" s="33">
        <f>+E27+E44+E55+E66+E72+E77</f>
        <v>1115011.46</v>
      </c>
      <c r="F79" s="33">
        <f>+F27+F44+F55+F66+F72+F77</f>
        <v>1248489</v>
      </c>
      <c r="G79" s="9">
        <f>+G27+G44+G55+G66+G72+G77</f>
        <v>1283000</v>
      </c>
      <c r="H79" s="9">
        <v>1134384.93</v>
      </c>
      <c r="I79" s="9">
        <v>1332000</v>
      </c>
      <c r="J79" s="13"/>
    </row>
    <row r="80" spans="1:12" x14ac:dyDescent="0.25">
      <c r="B80" s="1"/>
      <c r="C80" s="1"/>
      <c r="E80" s="17"/>
      <c r="F80" s="17"/>
      <c r="K80" s="9"/>
      <c r="L80" s="9"/>
    </row>
    <row r="81" spans="1:13" x14ac:dyDescent="0.25">
      <c r="A81" s="29">
        <v>8050</v>
      </c>
      <c r="B81" s="1" t="s">
        <v>28</v>
      </c>
      <c r="C81" s="1"/>
      <c r="D81" s="79">
        <v>830</v>
      </c>
      <c r="E81" s="79">
        <v>1013</v>
      </c>
      <c r="F81" s="17">
        <v>2000</v>
      </c>
      <c r="G81" s="7">
        <v>10000</v>
      </c>
      <c r="H81" s="7">
        <v>13683</v>
      </c>
      <c r="I81" s="7">
        <v>10000</v>
      </c>
    </row>
    <row r="82" spans="1:13" x14ac:dyDescent="0.25">
      <c r="A82" s="32"/>
      <c r="B82" s="2" t="s">
        <v>29</v>
      </c>
      <c r="C82" s="2"/>
      <c r="D82" s="80">
        <f>SUM(D81)</f>
        <v>830</v>
      </c>
      <c r="E82" s="33">
        <f>SUM(E81)</f>
        <v>1013</v>
      </c>
      <c r="F82" s="33">
        <f>SUM(F81)</f>
        <v>2000</v>
      </c>
      <c r="G82" s="9">
        <f>SUM(G81)</f>
        <v>10000</v>
      </c>
      <c r="H82" s="9">
        <v>13683</v>
      </c>
      <c r="I82" s="9">
        <v>10000</v>
      </c>
      <c r="J82" s="13"/>
      <c r="K82" s="9"/>
      <c r="L82" s="9"/>
    </row>
    <row r="83" spans="1:13" x14ac:dyDescent="0.25">
      <c r="B83" s="1" t="s">
        <v>3</v>
      </c>
      <c r="C83" s="1"/>
      <c r="E83" s="17"/>
      <c r="F83" s="17"/>
      <c r="K83" s="9"/>
      <c r="L83" s="9"/>
    </row>
    <row r="84" spans="1:13" x14ac:dyDescent="0.25">
      <c r="A84" s="32"/>
      <c r="B84" s="2" t="s">
        <v>30</v>
      </c>
      <c r="C84" s="2"/>
      <c r="D84" s="33">
        <f>+D18-D79+D82</f>
        <v>146224.81999999983</v>
      </c>
      <c r="E84" s="33">
        <f>+E18-E79+E82</f>
        <v>228474.54000000004</v>
      </c>
      <c r="F84" s="33">
        <f>+F18-F79+F82</f>
        <v>49734</v>
      </c>
      <c r="G84" s="9">
        <f>+G18-G79+G82</f>
        <v>30000</v>
      </c>
      <c r="H84" s="9">
        <v>188537.24</v>
      </c>
      <c r="I84" s="9">
        <v>58000</v>
      </c>
      <c r="J84" s="18"/>
    </row>
    <row r="85" spans="1:13" ht="8.25" customHeight="1" x14ac:dyDescent="0.25">
      <c r="B85" s="1"/>
      <c r="C85" s="1"/>
      <c r="E85" s="47"/>
      <c r="F85" s="47"/>
    </row>
    <row r="86" spans="1:13" x14ac:dyDescent="0.25">
      <c r="B86" s="2" t="s">
        <v>87</v>
      </c>
      <c r="E86" s="58"/>
      <c r="F86" s="58"/>
    </row>
    <row r="87" spans="1:13" ht="10.5" customHeight="1" x14ac:dyDescent="0.25">
      <c r="C87" s="2"/>
      <c r="D87" s="80"/>
      <c r="E87" s="60"/>
      <c r="F87" s="60"/>
    </row>
    <row r="88" spans="1:13" ht="15" customHeight="1" x14ac:dyDescent="0.25">
      <c r="B88" s="52" t="s">
        <v>209</v>
      </c>
      <c r="C88" s="52" t="s">
        <v>209</v>
      </c>
      <c r="D88" s="17">
        <v>48000</v>
      </c>
      <c r="E88" s="17">
        <v>100000</v>
      </c>
      <c r="F88" s="47"/>
    </row>
    <row r="89" spans="1:13" x14ac:dyDescent="0.25">
      <c r="B89" s="123" t="s">
        <v>211</v>
      </c>
      <c r="C89" s="123"/>
      <c r="D89" s="125">
        <v>48000</v>
      </c>
      <c r="E89" s="124">
        <v>60000</v>
      </c>
      <c r="F89" s="17">
        <v>0</v>
      </c>
      <c r="G89" s="7">
        <v>0</v>
      </c>
      <c r="H89" s="7">
        <v>0</v>
      </c>
    </row>
    <row r="90" spans="1:13" s="63" customFormat="1" x14ac:dyDescent="0.25">
      <c r="A90" s="29"/>
      <c r="B90" s="123" t="s">
        <v>88</v>
      </c>
      <c r="C90" s="123"/>
      <c r="D90" s="125">
        <v>48000</v>
      </c>
      <c r="E90" s="127">
        <v>0</v>
      </c>
      <c r="F90" s="17">
        <v>0</v>
      </c>
      <c r="G90" s="7"/>
      <c r="H90" s="7"/>
      <c r="I90" s="7"/>
      <c r="J90" s="11"/>
      <c r="K90" s="7"/>
      <c r="L90" s="7"/>
    </row>
    <row r="91" spans="1:13" s="63" customFormat="1" x14ac:dyDescent="0.25">
      <c r="A91" s="29"/>
      <c r="B91" s="52" t="s">
        <v>210</v>
      </c>
      <c r="C91" s="123"/>
      <c r="D91" s="125"/>
      <c r="E91" s="124">
        <v>60000</v>
      </c>
      <c r="F91" s="17">
        <v>0</v>
      </c>
      <c r="G91" s="7"/>
      <c r="H91" s="7"/>
      <c r="I91" s="7"/>
      <c r="J91" s="11"/>
      <c r="K91" s="7"/>
      <c r="L91" s="7"/>
    </row>
    <row r="92" spans="1:13" x14ac:dyDescent="0.25">
      <c r="B92" s="123" t="s">
        <v>86</v>
      </c>
      <c r="C92" s="123"/>
      <c r="D92" s="124">
        <v>2225</v>
      </c>
      <c r="E92" s="124">
        <f>+E84-E88-E89-E90-E91</f>
        <v>8474.5400000000373</v>
      </c>
      <c r="F92" s="17">
        <v>0</v>
      </c>
      <c r="G92" s="7">
        <v>0</v>
      </c>
      <c r="H92" s="7">
        <v>0</v>
      </c>
    </row>
    <row r="93" spans="1:13" hidden="1" x14ac:dyDescent="0.25">
      <c r="B93" s="42" t="s">
        <v>81</v>
      </c>
      <c r="C93" s="42"/>
      <c r="D93" s="81"/>
      <c r="E93" s="17">
        <v>0</v>
      </c>
      <c r="F93" s="17">
        <v>0</v>
      </c>
      <c r="G93" s="7">
        <v>0</v>
      </c>
      <c r="H93" s="7">
        <v>37707</v>
      </c>
    </row>
    <row r="94" spans="1:13" s="63" customFormat="1" hidden="1" x14ac:dyDescent="0.25">
      <c r="A94" s="29"/>
      <c r="B94" s="42" t="s">
        <v>140</v>
      </c>
      <c r="C94" s="42"/>
      <c r="D94" s="81"/>
      <c r="E94" s="17"/>
      <c r="F94" s="17"/>
      <c r="G94" s="7"/>
      <c r="H94" s="7"/>
      <c r="I94" s="7"/>
      <c r="J94" s="11"/>
      <c r="K94" s="7"/>
      <c r="L94" s="7"/>
    </row>
    <row r="95" spans="1:13" hidden="1" x14ac:dyDescent="0.25">
      <c r="B95" s="1" t="s">
        <v>139</v>
      </c>
      <c r="C95" s="1"/>
      <c r="E95" s="17"/>
      <c r="F95" s="17"/>
    </row>
    <row r="96" spans="1:13" x14ac:dyDescent="0.25">
      <c r="B96" s="43" t="s">
        <v>85</v>
      </c>
      <c r="C96" s="43"/>
      <c r="D96" s="33">
        <f>SUM(D88:D95)</f>
        <v>146225</v>
      </c>
      <c r="E96" s="33">
        <f>SUM(E88:E95)</f>
        <v>228474.54000000004</v>
      </c>
      <c r="F96" s="33">
        <f>SUM(F89:F95)</f>
        <v>0</v>
      </c>
      <c r="G96" s="9">
        <f>SUM(G89:G95)</f>
        <v>0</v>
      </c>
      <c r="H96" s="9">
        <f>SUM(H89:H95)</f>
        <v>37707</v>
      </c>
      <c r="M96" s="17">
        <v>0</v>
      </c>
    </row>
    <row r="97" spans="2:6" x14ac:dyDescent="0.25">
      <c r="E97" s="58"/>
      <c r="F97" s="58"/>
    </row>
    <row r="99" spans="2:6" x14ac:dyDescent="0.25">
      <c r="B99" s="126"/>
    </row>
    <row r="100" spans="2:6" x14ac:dyDescent="0.25">
      <c r="B100" s="126"/>
    </row>
  </sheetData>
  <phoneticPr fontId="21" type="noConversion"/>
  <pageMargins left="0.70866141732283472" right="0.11811023622047245" top="0.74803149606299213" bottom="0.15748031496062992" header="0.31496062992125984" footer="0.16333333333333333"/>
  <pageSetup paperSize="9" scale="86" fitToHeight="2" orientation="portrait" horizontalDpi="4294967293" r:id="rId1"/>
  <headerFooter>
    <oddFooter>&amp;R&amp;"-,Italic"Side &amp;P</oddFoot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1"/>
  <sheetViews>
    <sheetView topLeftCell="A35" workbookViewId="0">
      <selection activeCell="D65" sqref="D65"/>
    </sheetView>
  </sheetViews>
  <sheetFormatPr baseColWidth="10" defaultColWidth="11.42578125" defaultRowHeight="15" x14ac:dyDescent="0.25"/>
  <cols>
    <col min="1" max="1" width="6.85546875" style="29" customWidth="1"/>
    <col min="2" max="2" width="31" customWidth="1"/>
    <col min="3" max="3" width="6.85546875" customWidth="1"/>
    <col min="4" max="4" width="15" style="63" customWidth="1"/>
    <col min="5" max="5" width="14.42578125" style="21" customWidth="1"/>
    <col min="6" max="6" width="5.28515625" style="21" customWidth="1"/>
    <col min="7" max="8" width="2.42578125" style="21" customWidth="1"/>
    <col min="9" max="9" width="0" hidden="1" customWidth="1"/>
  </cols>
  <sheetData>
    <row r="1" spans="1:10" ht="26.25" x14ac:dyDescent="0.4">
      <c r="B1" s="5" t="s">
        <v>42</v>
      </c>
      <c r="C1" s="5"/>
      <c r="D1" s="5"/>
      <c r="E1" s="19"/>
      <c r="F1" s="19"/>
      <c r="G1" s="19"/>
      <c r="H1" s="19"/>
    </row>
    <row r="2" spans="1:10" ht="18.75" x14ac:dyDescent="0.3">
      <c r="B2" s="30" t="s">
        <v>215</v>
      </c>
      <c r="C2" s="30"/>
      <c r="D2" s="30"/>
      <c r="E2" s="20"/>
      <c r="F2" s="20"/>
      <c r="G2" s="20"/>
      <c r="H2" s="20"/>
    </row>
    <row r="3" spans="1:10" ht="15.75" x14ac:dyDescent="0.25">
      <c r="B3" s="4"/>
      <c r="C3" s="4"/>
      <c r="D3" s="4"/>
      <c r="E3" s="20"/>
      <c r="F3" s="20"/>
      <c r="G3" s="20"/>
      <c r="H3" s="20"/>
    </row>
    <row r="4" spans="1:10" s="16" customFormat="1" ht="30" x14ac:dyDescent="0.25">
      <c r="A4" s="69" t="s">
        <v>69</v>
      </c>
      <c r="B4" s="70" t="s">
        <v>1</v>
      </c>
      <c r="C4" s="70"/>
      <c r="D4" s="71" t="s">
        <v>218</v>
      </c>
      <c r="E4" s="71" t="s">
        <v>217</v>
      </c>
      <c r="F4" s="34" t="s">
        <v>238</v>
      </c>
      <c r="G4" s="34"/>
      <c r="H4" s="34"/>
      <c r="I4" s="34" t="s">
        <v>78</v>
      </c>
    </row>
    <row r="5" spans="1:10" s="16" customFormat="1" x14ac:dyDescent="0.25">
      <c r="A5" s="14"/>
      <c r="B5" s="15"/>
      <c r="C5" s="15"/>
      <c r="D5" s="15"/>
      <c r="E5" s="23"/>
      <c r="F5" s="23"/>
      <c r="G5" s="23"/>
      <c r="H5" s="23"/>
      <c r="I5" s="23"/>
    </row>
    <row r="6" spans="1:10" x14ac:dyDescent="0.25">
      <c r="B6" s="2" t="s">
        <v>56</v>
      </c>
      <c r="C6" s="2"/>
      <c r="D6" s="9"/>
      <c r="E6" s="9"/>
      <c r="F6" s="24"/>
      <c r="G6" s="24"/>
      <c r="H6" s="24"/>
      <c r="I6" s="25"/>
    </row>
    <row r="7" spans="1:10" ht="8.25" customHeight="1" x14ac:dyDescent="0.25">
      <c r="B7" s="1"/>
      <c r="C7" s="1"/>
      <c r="D7" s="7"/>
      <c r="E7" s="7"/>
      <c r="F7" s="22"/>
      <c r="G7" s="22"/>
      <c r="H7" s="22"/>
      <c r="I7" s="26"/>
    </row>
    <row r="8" spans="1:10" x14ac:dyDescent="0.25">
      <c r="B8" s="2" t="s">
        <v>71</v>
      </c>
      <c r="C8" s="2"/>
      <c r="D8" s="9"/>
      <c r="E8" s="7"/>
      <c r="F8" s="22"/>
      <c r="G8" s="22"/>
      <c r="H8" s="22"/>
      <c r="I8" s="27"/>
    </row>
    <row r="9" spans="1:10" x14ac:dyDescent="0.25">
      <c r="A9" s="29">
        <v>1530</v>
      </c>
      <c r="B9" s="1" t="s">
        <v>72</v>
      </c>
      <c r="C9" s="2"/>
      <c r="D9" s="51">
        <v>0</v>
      </c>
      <c r="E9" s="51">
        <v>0</v>
      </c>
      <c r="F9" s="22"/>
      <c r="G9" s="22"/>
      <c r="H9" s="22"/>
      <c r="I9" s="26">
        <v>0</v>
      </c>
    </row>
    <row r="10" spans="1:10" x14ac:dyDescent="0.25">
      <c r="A10" s="29">
        <v>1579</v>
      </c>
      <c r="B10" s="1" t="s">
        <v>148</v>
      </c>
      <c r="C10" s="2"/>
      <c r="D10" s="17">
        <v>2561.5</v>
      </c>
      <c r="E10" s="17">
        <f>3040-3040</f>
        <v>0</v>
      </c>
      <c r="F10" s="22">
        <v>1</v>
      </c>
      <c r="G10" s="22"/>
      <c r="H10" s="22"/>
      <c r="I10" s="26"/>
      <c r="J10" s="96"/>
    </row>
    <row r="11" spans="1:10" hidden="1" x14ac:dyDescent="0.25">
      <c r="A11" s="29">
        <v>1745</v>
      </c>
      <c r="B11" s="1" t="s">
        <v>93</v>
      </c>
      <c r="C11" s="2"/>
      <c r="D11" s="7">
        <v>0</v>
      </c>
      <c r="E11" s="7">
        <v>0</v>
      </c>
      <c r="F11" s="22"/>
      <c r="G11" s="22"/>
      <c r="H11" s="22"/>
      <c r="I11" s="26"/>
    </row>
    <row r="12" spans="1:10" hidden="1" x14ac:dyDescent="0.25">
      <c r="A12" s="29">
        <v>1748</v>
      </c>
      <c r="B12" s="1" t="s">
        <v>94</v>
      </c>
      <c r="C12" s="2"/>
      <c r="D12" s="9"/>
      <c r="E12" s="9"/>
      <c r="F12" s="22"/>
      <c r="G12" s="22"/>
      <c r="H12" s="22"/>
      <c r="I12" s="26"/>
    </row>
    <row r="13" spans="1:10" hidden="1" x14ac:dyDescent="0.25">
      <c r="A13" s="29">
        <v>1749</v>
      </c>
      <c r="B13" s="1" t="s">
        <v>57</v>
      </c>
      <c r="C13" s="2"/>
      <c r="D13" s="9">
        <v>0</v>
      </c>
      <c r="E13" s="9">
        <v>0</v>
      </c>
      <c r="F13" s="22"/>
      <c r="G13" s="22"/>
      <c r="H13" s="22"/>
      <c r="I13" s="27">
        <v>0</v>
      </c>
    </row>
    <row r="14" spans="1:10" x14ac:dyDescent="0.25">
      <c r="B14" s="2" t="s">
        <v>58</v>
      </c>
      <c r="C14" s="2"/>
      <c r="D14" s="9">
        <f>SUM(D9:D13)</f>
        <v>2561.5</v>
      </c>
      <c r="E14" s="9">
        <f>SUM(E9:E13)</f>
        <v>0</v>
      </c>
      <c r="F14" s="25"/>
      <c r="G14" s="25"/>
      <c r="H14" s="25"/>
      <c r="I14" s="25">
        <f>SUM(I9:I13)</f>
        <v>0</v>
      </c>
    </row>
    <row r="15" spans="1:10" x14ac:dyDescent="0.25">
      <c r="B15" s="1" t="s">
        <v>3</v>
      </c>
      <c r="C15" s="1"/>
      <c r="D15" s="7"/>
      <c r="E15" s="7"/>
      <c r="F15" s="22"/>
      <c r="G15" s="22"/>
      <c r="H15" s="22"/>
      <c r="I15" s="26"/>
    </row>
    <row r="16" spans="1:10" x14ac:dyDescent="0.25">
      <c r="B16" s="2" t="s">
        <v>59</v>
      </c>
      <c r="C16" s="2"/>
      <c r="D16" s="9"/>
      <c r="E16" s="7"/>
      <c r="F16" s="22"/>
      <c r="G16" s="22"/>
      <c r="H16" s="22"/>
      <c r="I16" s="26"/>
    </row>
    <row r="17" spans="1:9" x14ac:dyDescent="0.25">
      <c r="A17" s="29">
        <v>1920</v>
      </c>
      <c r="B17" s="1" t="s">
        <v>95</v>
      </c>
      <c r="C17" s="1"/>
      <c r="D17" s="7">
        <v>1213141.8400000001</v>
      </c>
      <c r="E17" s="7">
        <v>949171</v>
      </c>
      <c r="F17" s="22"/>
      <c r="G17" s="22"/>
      <c r="H17" s="22"/>
      <c r="I17" s="26">
        <v>800402.14</v>
      </c>
    </row>
    <row r="18" spans="1:9" x14ac:dyDescent="0.25">
      <c r="A18" s="29">
        <v>1921</v>
      </c>
      <c r="B18" s="1" t="s">
        <v>96</v>
      </c>
      <c r="C18" s="1"/>
      <c r="D18" s="7">
        <v>53507.32</v>
      </c>
      <c r="E18" s="7">
        <v>60913</v>
      </c>
      <c r="F18" s="22"/>
      <c r="G18" s="22"/>
      <c r="H18" s="22"/>
      <c r="I18" s="26">
        <v>153284</v>
      </c>
    </row>
    <row r="19" spans="1:9" x14ac:dyDescent="0.25">
      <c r="A19" s="29">
        <v>1922</v>
      </c>
      <c r="B19" s="1" t="s">
        <v>121</v>
      </c>
      <c r="C19" s="1"/>
      <c r="D19" s="7">
        <v>206281.46</v>
      </c>
      <c r="E19" s="7">
        <v>702352</v>
      </c>
      <c r="F19" s="22"/>
      <c r="G19" s="22"/>
      <c r="H19" s="22"/>
      <c r="I19" s="26">
        <v>10</v>
      </c>
    </row>
    <row r="20" spans="1:9" x14ac:dyDescent="0.25">
      <c r="B20" s="2" t="s">
        <v>60</v>
      </c>
      <c r="C20" s="2"/>
      <c r="D20" s="9">
        <f>SUM(D17:D19)</f>
        <v>1472930.62</v>
      </c>
      <c r="E20" s="9">
        <f>SUM(E17:E19)</f>
        <v>1712436</v>
      </c>
      <c r="F20" s="25"/>
      <c r="G20" s="25"/>
      <c r="H20" s="25"/>
      <c r="I20" s="25">
        <f>SUM(I17:I19)</f>
        <v>953696.14</v>
      </c>
    </row>
    <row r="21" spans="1:9" ht="8.25" customHeight="1" x14ac:dyDescent="0.25">
      <c r="B21" s="1"/>
      <c r="C21" s="1"/>
      <c r="D21" s="7"/>
      <c r="E21" s="7"/>
      <c r="F21" s="22"/>
      <c r="G21" s="22"/>
      <c r="H21" s="22"/>
      <c r="I21" s="26"/>
    </row>
    <row r="22" spans="1:9" x14ac:dyDescent="0.25">
      <c r="B22" s="2" t="s">
        <v>61</v>
      </c>
      <c r="C22" s="2"/>
      <c r="D22" s="9">
        <f>+D14+D20+1</f>
        <v>1475493.12</v>
      </c>
      <c r="E22" s="9">
        <f>+E14+E20</f>
        <v>1712436</v>
      </c>
      <c r="F22" s="25"/>
      <c r="G22" s="25"/>
      <c r="H22" s="25"/>
      <c r="I22" s="25">
        <f>+I14+I20</f>
        <v>953696.14</v>
      </c>
    </row>
    <row r="23" spans="1:9" x14ac:dyDescent="0.25">
      <c r="B23" s="2"/>
      <c r="C23" s="2"/>
      <c r="D23" s="9"/>
      <c r="E23" s="72"/>
      <c r="F23" s="25"/>
      <c r="G23" s="25"/>
      <c r="H23" s="25"/>
      <c r="I23" s="25"/>
    </row>
    <row r="24" spans="1:9" x14ac:dyDescent="0.25">
      <c r="B24" s="2"/>
      <c r="C24" s="2"/>
      <c r="D24" s="9"/>
      <c r="E24" s="72"/>
      <c r="F24" s="25"/>
      <c r="G24" s="25"/>
      <c r="H24" s="25"/>
      <c r="I24" s="25"/>
    </row>
    <row r="25" spans="1:9" x14ac:dyDescent="0.25">
      <c r="B25" s="2" t="s">
        <v>62</v>
      </c>
      <c r="C25" s="2"/>
      <c r="D25" s="9"/>
      <c r="E25" s="64"/>
      <c r="F25" s="22"/>
      <c r="G25" s="22"/>
      <c r="H25" s="22"/>
      <c r="I25" s="26"/>
    </row>
    <row r="26" spans="1:9" ht="8.25" customHeight="1" x14ac:dyDescent="0.25">
      <c r="B26" s="1"/>
      <c r="C26" s="1"/>
      <c r="D26" s="7"/>
      <c r="E26" s="64"/>
      <c r="F26" s="22"/>
      <c r="G26" s="22"/>
      <c r="H26" s="22"/>
      <c r="I26" s="26"/>
    </row>
    <row r="27" spans="1:9" x14ac:dyDescent="0.25">
      <c r="B27" s="2" t="s">
        <v>64</v>
      </c>
      <c r="C27" s="2"/>
      <c r="D27" s="9"/>
      <c r="E27" s="64"/>
      <c r="F27" s="22"/>
      <c r="G27" s="22"/>
      <c r="H27" s="22"/>
      <c r="I27" s="26"/>
    </row>
    <row r="28" spans="1:9" x14ac:dyDescent="0.25">
      <c r="A28" s="29">
        <v>2050</v>
      </c>
      <c r="B28" s="1" t="s">
        <v>161</v>
      </c>
      <c r="C28" s="1"/>
      <c r="D28" s="7">
        <f>685226.82</f>
        <v>685226.82</v>
      </c>
      <c r="E28" s="7">
        <v>850152.05</v>
      </c>
      <c r="F28" s="22">
        <v>2</v>
      </c>
      <c r="G28" s="22"/>
      <c r="H28" s="22"/>
      <c r="I28" s="22">
        <v>721476</v>
      </c>
    </row>
    <row r="29" spans="1:9" x14ac:dyDescent="0.25">
      <c r="B29" s="1" t="s">
        <v>82</v>
      </c>
      <c r="C29" s="1"/>
      <c r="D29" s="7"/>
      <c r="E29" s="7"/>
      <c r="F29" s="22"/>
      <c r="G29" s="22"/>
      <c r="H29" s="22"/>
      <c r="I29" s="22">
        <v>0</v>
      </c>
    </row>
    <row r="30" spans="1:9" s="63" customFormat="1" x14ac:dyDescent="0.25">
      <c r="A30" s="29">
        <v>2050</v>
      </c>
      <c r="B30" s="1" t="s">
        <v>157</v>
      </c>
      <c r="C30" s="1"/>
      <c r="D30" s="7"/>
      <c r="E30" s="7">
        <v>-70000</v>
      </c>
      <c r="F30" s="22"/>
      <c r="G30" s="22"/>
      <c r="H30" s="22"/>
      <c r="I30" s="22"/>
    </row>
    <row r="31" spans="1:9" s="63" customFormat="1" x14ac:dyDescent="0.25">
      <c r="A31" s="29">
        <v>2050</v>
      </c>
      <c r="B31" s="1" t="s">
        <v>158</v>
      </c>
      <c r="C31" s="1"/>
      <c r="D31" s="7"/>
      <c r="E31" s="7">
        <v>-103400</v>
      </c>
      <c r="F31" s="22"/>
      <c r="G31" s="22"/>
      <c r="H31" s="22"/>
      <c r="I31" s="22"/>
    </row>
    <row r="32" spans="1:9" x14ac:dyDescent="0.25">
      <c r="A32" s="29">
        <v>2051</v>
      </c>
      <c r="B32" s="1" t="s">
        <v>156</v>
      </c>
      <c r="C32" s="1"/>
      <c r="D32" s="7">
        <v>0</v>
      </c>
      <c r="E32" s="17">
        <v>20241</v>
      </c>
      <c r="F32" s="22"/>
      <c r="G32" s="22"/>
      <c r="H32" s="22"/>
      <c r="I32" s="22">
        <v>0</v>
      </c>
    </row>
    <row r="33" spans="1:10" s="63" customFormat="1" x14ac:dyDescent="0.25">
      <c r="A33" s="29">
        <v>2052</v>
      </c>
      <c r="B33" s="1" t="s">
        <v>159</v>
      </c>
      <c r="C33" s="1"/>
      <c r="D33" s="7">
        <v>53507.32</v>
      </c>
      <c r="E33" s="7">
        <v>61332.05</v>
      </c>
      <c r="F33" s="22">
        <v>2</v>
      </c>
      <c r="G33" s="22"/>
      <c r="H33" s="22"/>
      <c r="I33" s="22"/>
    </row>
    <row r="34" spans="1:10" x14ac:dyDescent="0.25">
      <c r="A34" s="29">
        <v>2052</v>
      </c>
      <c r="B34" s="1" t="s">
        <v>160</v>
      </c>
      <c r="C34" s="1"/>
      <c r="D34" s="7">
        <v>0</v>
      </c>
      <c r="E34" s="7">
        <v>-419.05000000000291</v>
      </c>
      <c r="F34" s="22"/>
      <c r="G34" s="22"/>
      <c r="H34" s="22"/>
      <c r="I34" s="22">
        <v>0</v>
      </c>
    </row>
    <row r="35" spans="1:10" x14ac:dyDescent="0.25">
      <c r="A35" s="29">
        <v>2099</v>
      </c>
      <c r="B35" s="1" t="s">
        <v>107</v>
      </c>
      <c r="C35" s="1"/>
      <c r="D35" s="17">
        <f>'Resultat 2018-2019'!D92</f>
        <v>2225</v>
      </c>
      <c r="E35" s="7">
        <v>8474.5400000000373</v>
      </c>
      <c r="F35" s="22">
        <v>2</v>
      </c>
      <c r="G35" s="22"/>
      <c r="H35" s="22"/>
      <c r="I35" s="26">
        <v>188537</v>
      </c>
    </row>
    <row r="36" spans="1:10" x14ac:dyDescent="0.25">
      <c r="B36" s="2" t="s">
        <v>70</v>
      </c>
      <c r="C36" s="2"/>
      <c r="D36" s="9">
        <f>SUM(D28:D35)</f>
        <v>740959.1399999999</v>
      </c>
      <c r="E36" s="9">
        <f>SUM(E28:E35)</f>
        <v>766380.59000000008</v>
      </c>
      <c r="F36" s="25">
        <v>2</v>
      </c>
      <c r="G36" s="25"/>
      <c r="H36" s="25"/>
      <c r="I36" s="25">
        <f>SUM(I28:I35)</f>
        <v>910013</v>
      </c>
    </row>
    <row r="37" spans="1:10" x14ac:dyDescent="0.25">
      <c r="B37" s="1"/>
      <c r="C37" s="1"/>
      <c r="D37" s="7"/>
      <c r="E37" s="7"/>
      <c r="F37" s="22"/>
      <c r="G37" s="22"/>
      <c r="H37" s="22"/>
      <c r="I37" s="26"/>
    </row>
    <row r="38" spans="1:10" x14ac:dyDescent="0.25">
      <c r="B38" s="2" t="s">
        <v>63</v>
      </c>
      <c r="C38" s="2"/>
      <c r="D38" s="65"/>
      <c r="E38" s="64"/>
      <c r="F38" s="22"/>
      <c r="G38" s="22"/>
      <c r="H38" s="22"/>
      <c r="I38" s="26"/>
    </row>
    <row r="39" spans="1:10" s="63" customFormat="1" x14ac:dyDescent="0.25">
      <c r="A39" s="29">
        <v>2400</v>
      </c>
      <c r="B39" s="42" t="s">
        <v>122</v>
      </c>
      <c r="C39" s="2"/>
      <c r="D39" s="7">
        <v>39515</v>
      </c>
      <c r="E39" s="7">
        <v>32445</v>
      </c>
      <c r="F39" s="22"/>
      <c r="G39" s="22"/>
      <c r="H39" s="22"/>
      <c r="I39" s="26"/>
    </row>
    <row r="40" spans="1:10" x14ac:dyDescent="0.25">
      <c r="A40" s="29">
        <v>2500</v>
      </c>
      <c r="B40" s="1" t="s">
        <v>66</v>
      </c>
      <c r="C40" s="1"/>
      <c r="D40" s="7">
        <v>0</v>
      </c>
      <c r="E40" s="17">
        <v>0</v>
      </c>
      <c r="F40" s="22"/>
      <c r="G40" s="22"/>
      <c r="H40" s="22"/>
      <c r="I40" s="26">
        <v>0</v>
      </c>
    </row>
    <row r="41" spans="1:10" x14ac:dyDescent="0.25">
      <c r="A41" s="29">
        <v>2501</v>
      </c>
      <c r="B41" s="1" t="s">
        <v>113</v>
      </c>
      <c r="C41" s="1"/>
      <c r="D41" s="7">
        <f>3710-3710</f>
        <v>0</v>
      </c>
      <c r="E41" s="7">
        <v>0</v>
      </c>
      <c r="F41" s="22"/>
      <c r="G41" s="22"/>
      <c r="H41" s="22"/>
      <c r="I41" s="26">
        <v>8317</v>
      </c>
    </row>
    <row r="42" spans="1:10" hidden="1" x14ac:dyDescent="0.25">
      <c r="B42" s="1" t="s">
        <v>65</v>
      </c>
      <c r="C42" s="1"/>
      <c r="D42" s="7">
        <v>0</v>
      </c>
      <c r="E42" s="7">
        <v>0</v>
      </c>
      <c r="F42" s="22"/>
      <c r="G42" s="22"/>
      <c r="H42" s="22"/>
      <c r="I42" s="26">
        <v>25000</v>
      </c>
    </row>
    <row r="43" spans="1:10" s="63" customFormat="1" x14ac:dyDescent="0.25">
      <c r="A43" s="29">
        <v>2960</v>
      </c>
      <c r="B43" s="1" t="s">
        <v>124</v>
      </c>
      <c r="C43" s="1"/>
      <c r="D43" s="7">
        <v>206281.46</v>
      </c>
      <c r="E43" s="7">
        <v>682110.5</v>
      </c>
      <c r="F43" s="22"/>
      <c r="G43" s="22"/>
      <c r="H43" s="22"/>
      <c r="I43" s="26"/>
    </row>
    <row r="44" spans="1:10" s="63" customFormat="1" hidden="1" x14ac:dyDescent="0.25">
      <c r="A44" s="29">
        <v>2961</v>
      </c>
      <c r="B44" s="1" t="s">
        <v>123</v>
      </c>
      <c r="C44" s="1"/>
      <c r="D44" s="7">
        <v>0</v>
      </c>
      <c r="E44" s="7">
        <v>0</v>
      </c>
      <c r="F44" s="22"/>
      <c r="G44" s="22"/>
      <c r="H44" s="22"/>
      <c r="I44" s="26"/>
    </row>
    <row r="45" spans="1:10" s="63" customFormat="1" hidden="1" x14ac:dyDescent="0.25">
      <c r="A45" s="29"/>
      <c r="B45" s="1" t="s">
        <v>149</v>
      </c>
      <c r="C45" s="1"/>
      <c r="D45" s="7">
        <v>0</v>
      </c>
      <c r="E45" s="7">
        <v>0</v>
      </c>
      <c r="F45" s="22"/>
      <c r="G45" s="22"/>
      <c r="H45" s="22"/>
      <c r="I45" s="26"/>
      <c r="J45" s="96"/>
    </row>
    <row r="46" spans="1:10" s="63" customFormat="1" x14ac:dyDescent="0.25">
      <c r="A46" s="29">
        <v>2989</v>
      </c>
      <c r="B46" s="1" t="s">
        <v>222</v>
      </c>
      <c r="C46" s="1"/>
      <c r="D46" s="7">
        <v>344737.56</v>
      </c>
      <c r="E46" s="7">
        <v>0</v>
      </c>
      <c r="F46" s="22">
        <v>1</v>
      </c>
      <c r="G46" s="22"/>
      <c r="H46" s="22"/>
      <c r="I46" s="26"/>
      <c r="J46" s="96"/>
    </row>
    <row r="47" spans="1:10" x14ac:dyDescent="0.25">
      <c r="A47" s="29">
        <v>2990</v>
      </c>
      <c r="B47" s="1" t="s">
        <v>162</v>
      </c>
      <c r="C47" s="1"/>
      <c r="D47" s="17">
        <f>'Resultat 2018-2019'!D88+'Resultat 2018-2019'!D89+'Resultat 2018-2019'!D90</f>
        <v>144000</v>
      </c>
      <c r="E47" s="7">
        <v>231500</v>
      </c>
      <c r="F47" s="22"/>
      <c r="G47" s="22"/>
      <c r="H47" s="22"/>
      <c r="I47" s="26">
        <v>10366</v>
      </c>
    </row>
    <row r="48" spans="1:10" x14ac:dyDescent="0.25">
      <c r="B48" s="2" t="s">
        <v>67</v>
      </c>
      <c r="C48" s="2"/>
      <c r="D48" s="9">
        <f>SUM(D39:D47)</f>
        <v>734534.02</v>
      </c>
      <c r="E48" s="9">
        <f>SUM(E39:E47)</f>
        <v>946055.5</v>
      </c>
      <c r="F48" s="24"/>
      <c r="G48" s="24"/>
      <c r="H48" s="24"/>
      <c r="I48" s="24">
        <f>SUM(I40:I47)</f>
        <v>43683</v>
      </c>
    </row>
    <row r="49" spans="2:11" ht="8.25" customHeight="1" x14ac:dyDescent="0.25">
      <c r="B49" s="1"/>
      <c r="C49" s="1"/>
      <c r="D49" s="7"/>
      <c r="E49" s="7"/>
      <c r="F49" s="22"/>
      <c r="G49" s="22"/>
      <c r="H49" s="22"/>
      <c r="I49" s="26"/>
    </row>
    <row r="50" spans="2:11" x14ac:dyDescent="0.25">
      <c r="B50" s="2" t="s">
        <v>68</v>
      </c>
      <c r="C50" s="2"/>
      <c r="D50" s="9">
        <f>+D36+D48</f>
        <v>1475493.16</v>
      </c>
      <c r="E50" s="9">
        <f>+E36+E48</f>
        <v>1712436.09</v>
      </c>
      <c r="F50" s="25"/>
      <c r="G50" s="25"/>
      <c r="H50" s="25"/>
      <c r="I50" s="25">
        <f>+I36+I48</f>
        <v>953696</v>
      </c>
    </row>
    <row r="51" spans="2:11" x14ac:dyDescent="0.25">
      <c r="D51" s="64"/>
      <c r="E51" s="64"/>
      <c r="F51"/>
      <c r="G51"/>
      <c r="H51"/>
      <c r="I51" s="26"/>
    </row>
    <row r="52" spans="2:11" x14ac:dyDescent="0.25">
      <c r="B52" s="35"/>
      <c r="D52" s="102"/>
      <c r="K52" s="58"/>
    </row>
    <row r="53" spans="2:11" x14ac:dyDescent="0.25">
      <c r="B53" s="37" t="s">
        <v>79</v>
      </c>
      <c r="D53" s="64"/>
    </row>
    <row r="54" spans="2:11" x14ac:dyDescent="0.25">
      <c r="D54" s="64"/>
    </row>
    <row r="55" spans="2:11" x14ac:dyDescent="0.25">
      <c r="B55" s="35"/>
      <c r="C55" s="151"/>
      <c r="D55" s="64"/>
      <c r="E55" s="36"/>
      <c r="F55" s="36"/>
      <c r="H55" s="49"/>
    </row>
    <row r="56" spans="2:11" x14ac:dyDescent="0.25">
      <c r="B56" s="149" t="s">
        <v>152</v>
      </c>
      <c r="C56" s="150"/>
      <c r="D56" s="68"/>
      <c r="E56" s="152" t="s">
        <v>216</v>
      </c>
      <c r="F56" s="152"/>
      <c r="H56"/>
    </row>
    <row r="57" spans="2:11" ht="10.5" customHeight="1" x14ac:dyDescent="0.25">
      <c r="B57" s="37" t="s">
        <v>80</v>
      </c>
      <c r="C57" s="38"/>
      <c r="D57" s="68"/>
      <c r="E57" s="153" t="s">
        <v>242</v>
      </c>
      <c r="F57" s="153"/>
      <c r="H57"/>
    </row>
    <row r="58" spans="2:11" ht="10.5" customHeight="1" x14ac:dyDescent="0.25">
      <c r="B58" s="37"/>
      <c r="C58" s="38"/>
      <c r="D58" s="68"/>
      <c r="E58" s="41"/>
      <c r="F58" s="41"/>
      <c r="H58" s="48"/>
    </row>
    <row r="59" spans="2:11" x14ac:dyDescent="0.25">
      <c r="B59" s="39"/>
      <c r="C59" s="38"/>
      <c r="D59" s="68"/>
      <c r="E59" s="40"/>
      <c r="F59" s="40"/>
      <c r="H59" s="50"/>
    </row>
    <row r="60" spans="2:11" x14ac:dyDescent="0.25">
      <c r="B60" s="37" t="s">
        <v>97</v>
      </c>
      <c r="C60" s="38"/>
      <c r="D60" s="68"/>
      <c r="E60" s="152" t="s">
        <v>153</v>
      </c>
      <c r="F60" s="152"/>
      <c r="H60"/>
    </row>
    <row r="61" spans="2:11" ht="10.5" customHeight="1" x14ac:dyDescent="0.25">
      <c r="B61" s="37" t="s">
        <v>244</v>
      </c>
      <c r="C61" s="38"/>
      <c r="D61" s="68"/>
      <c r="E61" s="153" t="s">
        <v>243</v>
      </c>
      <c r="F61" s="153"/>
      <c r="H61"/>
    </row>
  </sheetData>
  <mergeCells count="4">
    <mergeCell ref="E56:F56"/>
    <mergeCell ref="E60:F60"/>
    <mergeCell ref="E57:F57"/>
    <mergeCell ref="E61:F61"/>
  </mergeCells>
  <phoneticPr fontId="21" type="noConversion"/>
  <pageMargins left="0.70866141732283472" right="0.11811023622047245" top="0.74803149606299213" bottom="0.15748031496062992" header="0.31496062992125984" footer="0.31496062992125984"/>
  <pageSetup paperSize="9" scale="92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10"/>
  <sheetViews>
    <sheetView showGridLines="0" workbookViewId="0">
      <selection activeCell="D42" sqref="D42"/>
    </sheetView>
  </sheetViews>
  <sheetFormatPr baseColWidth="10" defaultColWidth="11.42578125" defaultRowHeight="15" x14ac:dyDescent="0.25"/>
  <cols>
    <col min="1" max="1" width="6.85546875" style="29" customWidth="1"/>
    <col min="2" max="2" width="34.140625" customWidth="1"/>
    <col min="3" max="3" width="10.7109375" customWidth="1"/>
    <col min="4" max="4" width="15" customWidth="1"/>
    <col min="5" max="5" width="14" customWidth="1"/>
    <col min="6" max="7" width="10.7109375" customWidth="1"/>
    <col min="8" max="8" width="12.85546875" style="7" customWidth="1"/>
    <col min="9" max="9" width="15.85546875" style="7" customWidth="1"/>
    <col min="16" max="16" width="15.42578125" customWidth="1"/>
  </cols>
  <sheetData>
    <row r="1" spans="2:7" ht="26.25" x14ac:dyDescent="0.4">
      <c r="B1" s="5" t="s">
        <v>42</v>
      </c>
      <c r="C1" s="5"/>
      <c r="D1" s="5"/>
      <c r="E1" s="5"/>
      <c r="F1" s="5"/>
      <c r="G1" s="5"/>
    </row>
    <row r="2" spans="2:7" ht="18.75" x14ac:dyDescent="0.3">
      <c r="B2" s="30" t="s">
        <v>233</v>
      </c>
      <c r="C2" s="30"/>
      <c r="D2" s="30"/>
      <c r="E2" s="30"/>
      <c r="F2" s="30"/>
      <c r="G2" s="30"/>
    </row>
    <row r="3" spans="2:7" x14ac:dyDescent="0.25">
      <c r="B3" s="2"/>
      <c r="C3" s="2"/>
      <c r="D3" s="2"/>
      <c r="E3" s="2"/>
      <c r="F3" s="2"/>
      <c r="G3" s="2"/>
    </row>
    <row r="4" spans="2:7" x14ac:dyDescent="0.25">
      <c r="B4" s="2" t="s">
        <v>98</v>
      </c>
      <c r="C4" s="2"/>
      <c r="D4" s="2"/>
      <c r="E4" s="2"/>
      <c r="F4" s="2"/>
      <c r="G4" s="2"/>
    </row>
    <row r="5" spans="2:7" x14ac:dyDescent="0.25">
      <c r="B5" s="42" t="s">
        <v>99</v>
      </c>
      <c r="C5" s="2"/>
      <c r="D5" s="2"/>
      <c r="E5" s="2"/>
      <c r="F5" s="2"/>
      <c r="G5" s="2"/>
    </row>
    <row r="6" spans="2:7" x14ac:dyDescent="0.25">
      <c r="B6" s="42" t="s">
        <v>241</v>
      </c>
      <c r="C6" s="2"/>
      <c r="D6" s="2"/>
      <c r="E6" s="2"/>
      <c r="F6" s="2"/>
      <c r="G6" s="2"/>
    </row>
    <row r="7" spans="2:7" x14ac:dyDescent="0.25">
      <c r="B7" s="2"/>
      <c r="C7" s="2"/>
      <c r="D7" s="2"/>
      <c r="E7" s="2"/>
      <c r="F7" s="2"/>
      <c r="G7" s="2"/>
    </row>
    <row r="8" spans="2:7" x14ac:dyDescent="0.25">
      <c r="B8" s="2" t="s">
        <v>100</v>
      </c>
      <c r="C8" s="2"/>
      <c r="D8" s="2"/>
      <c r="E8" s="2"/>
      <c r="F8" s="2"/>
      <c r="G8" s="2"/>
    </row>
    <row r="9" spans="2:7" x14ac:dyDescent="0.25">
      <c r="B9" s="42" t="s">
        <v>101</v>
      </c>
      <c r="C9" s="2"/>
      <c r="D9" s="2"/>
      <c r="E9" s="2"/>
      <c r="F9" s="2"/>
      <c r="G9" s="2"/>
    </row>
    <row r="10" spans="2:7" x14ac:dyDescent="0.25">
      <c r="B10" s="42" t="s">
        <v>115</v>
      </c>
      <c r="C10" s="2"/>
      <c r="D10" s="2"/>
      <c r="E10" s="2"/>
      <c r="F10" s="2"/>
      <c r="G10" s="2"/>
    </row>
    <row r="11" spans="2:7" x14ac:dyDescent="0.25">
      <c r="B11" s="2"/>
      <c r="C11" s="2"/>
      <c r="D11" s="2"/>
      <c r="E11" s="2"/>
      <c r="F11" s="2"/>
      <c r="G11" s="2"/>
    </row>
    <row r="12" spans="2:7" x14ac:dyDescent="0.25">
      <c r="B12" s="2" t="s">
        <v>102</v>
      </c>
      <c r="C12" s="2"/>
      <c r="D12" s="2"/>
      <c r="E12" s="2"/>
      <c r="F12" s="2"/>
      <c r="G12" s="2"/>
    </row>
    <row r="13" spans="2:7" x14ac:dyDescent="0.25">
      <c r="B13" s="42" t="s">
        <v>240</v>
      </c>
      <c r="C13" s="2"/>
      <c r="D13" s="2"/>
      <c r="E13" s="2"/>
      <c r="F13" s="2"/>
      <c r="G13" s="2"/>
    </row>
    <row r="14" spans="2:7" x14ac:dyDescent="0.25">
      <c r="B14" s="42" t="s">
        <v>103</v>
      </c>
      <c r="C14" s="2"/>
      <c r="D14" s="2"/>
      <c r="E14" s="2"/>
      <c r="F14" s="2"/>
      <c r="G14" s="2"/>
    </row>
    <row r="15" spans="2:7" x14ac:dyDescent="0.25">
      <c r="B15" s="42" t="s">
        <v>104</v>
      </c>
      <c r="C15" s="2"/>
      <c r="D15" s="2"/>
      <c r="E15" s="2"/>
      <c r="F15" s="2"/>
      <c r="G15" s="2"/>
    </row>
    <row r="16" spans="2:7" x14ac:dyDescent="0.25">
      <c r="B16" s="53" t="s">
        <v>3</v>
      </c>
      <c r="C16" s="2"/>
      <c r="D16" s="2"/>
      <c r="E16" s="2"/>
      <c r="F16" s="2"/>
      <c r="G16" s="2"/>
    </row>
    <row r="17" spans="1:9" x14ac:dyDescent="0.25">
      <c r="B17" s="2" t="s">
        <v>236</v>
      </c>
      <c r="C17" s="2"/>
      <c r="D17" s="2"/>
      <c r="E17" s="2"/>
      <c r="F17" s="2"/>
      <c r="G17" s="2"/>
    </row>
    <row r="18" spans="1:9" x14ac:dyDescent="0.25">
      <c r="B18" s="42" t="s">
        <v>109</v>
      </c>
      <c r="C18" s="2"/>
      <c r="D18" s="2"/>
      <c r="E18" s="2"/>
      <c r="F18" s="2"/>
      <c r="G18" s="2"/>
    </row>
    <row r="19" spans="1:9" x14ac:dyDescent="0.25">
      <c r="B19" s="42" t="s">
        <v>110</v>
      </c>
      <c r="C19" s="2"/>
      <c r="D19" s="2"/>
      <c r="E19" s="2"/>
      <c r="F19" s="2"/>
      <c r="G19" s="2"/>
    </row>
    <row r="20" spans="1:9" x14ac:dyDescent="0.25">
      <c r="B20" s="42" t="s">
        <v>235</v>
      </c>
      <c r="C20" s="2"/>
      <c r="D20" s="2"/>
      <c r="E20" s="2"/>
      <c r="F20" s="2"/>
      <c r="G20" s="2"/>
    </row>
    <row r="21" spans="1:9" x14ac:dyDescent="0.25">
      <c r="B21" s="42"/>
      <c r="C21" s="2"/>
      <c r="D21" s="2"/>
      <c r="E21" s="2"/>
      <c r="F21" s="2"/>
      <c r="G21" s="2"/>
    </row>
    <row r="22" spans="1:9" x14ac:dyDescent="0.25">
      <c r="B22" s="42" t="s">
        <v>111</v>
      </c>
      <c r="C22" s="2"/>
      <c r="E22" s="7">
        <v>15625</v>
      </c>
      <c r="F22" s="2"/>
      <c r="G22" s="2"/>
    </row>
    <row r="23" spans="1:9" x14ac:dyDescent="0.25">
      <c r="B23" s="42" t="s">
        <v>112</v>
      </c>
      <c r="C23" s="2"/>
      <c r="E23" s="7">
        <v>32200</v>
      </c>
      <c r="F23" s="2"/>
      <c r="G23" s="2"/>
    </row>
    <row r="24" spans="1:9" x14ac:dyDescent="0.25">
      <c r="B24" s="2" t="s">
        <v>83</v>
      </c>
      <c r="C24" s="2"/>
      <c r="E24" s="54">
        <f>SUM(E22:E23)</f>
        <v>47825</v>
      </c>
      <c r="F24" s="2"/>
      <c r="G24" s="2"/>
    </row>
    <row r="25" spans="1:9" x14ac:dyDescent="0.25">
      <c r="B25" s="2"/>
      <c r="C25" s="2"/>
      <c r="D25" s="54"/>
      <c r="E25" s="2"/>
      <c r="F25" s="2"/>
      <c r="G25" s="2"/>
    </row>
    <row r="26" spans="1:9" s="63" customFormat="1" x14ac:dyDescent="0.25">
      <c r="A26" s="29"/>
      <c r="B26" s="61" t="s">
        <v>225</v>
      </c>
      <c r="C26" s="2"/>
      <c r="D26" s="54"/>
      <c r="E26" s="2"/>
      <c r="F26" s="2"/>
      <c r="G26" s="2"/>
      <c r="H26" s="7"/>
      <c r="I26" s="7"/>
    </row>
    <row r="27" spans="1:9" s="63" customFormat="1" x14ac:dyDescent="0.25">
      <c r="A27" s="29"/>
      <c r="B27" s="42" t="s">
        <v>226</v>
      </c>
      <c r="C27" s="42"/>
      <c r="D27" s="129"/>
      <c r="E27" s="130">
        <v>6601.5</v>
      </c>
      <c r="F27" s="2"/>
      <c r="G27" s="2"/>
      <c r="H27" s="7"/>
      <c r="I27" s="7"/>
    </row>
    <row r="28" spans="1:9" s="63" customFormat="1" x14ac:dyDescent="0.25">
      <c r="A28" s="29"/>
      <c r="B28" s="42" t="s">
        <v>227</v>
      </c>
      <c r="C28" s="42"/>
      <c r="D28" s="129"/>
      <c r="E28" s="130">
        <v>-4040</v>
      </c>
      <c r="F28" s="2"/>
      <c r="G28" s="2"/>
      <c r="H28" s="7"/>
      <c r="I28" s="7"/>
    </row>
    <row r="29" spans="1:9" s="63" customFormat="1" x14ac:dyDescent="0.25">
      <c r="A29" s="29"/>
      <c r="B29" s="2" t="s">
        <v>83</v>
      </c>
      <c r="C29" s="2"/>
      <c r="D29" s="54"/>
      <c r="E29" s="132">
        <f>SUM(E27:E28)</f>
        <v>2561.5</v>
      </c>
      <c r="F29" s="2"/>
      <c r="G29" s="2"/>
      <c r="H29" s="7"/>
      <c r="I29" s="7"/>
    </row>
    <row r="30" spans="1:9" s="63" customFormat="1" x14ac:dyDescent="0.25">
      <c r="A30" s="29"/>
      <c r="B30" s="2"/>
      <c r="C30" s="2"/>
      <c r="D30" s="54"/>
      <c r="E30" s="132"/>
      <c r="F30" s="2"/>
      <c r="G30" s="2"/>
      <c r="H30" s="7"/>
      <c r="I30" s="7"/>
    </row>
    <row r="31" spans="1:9" x14ac:dyDescent="0.25">
      <c r="B31" s="73"/>
      <c r="C31" s="2"/>
      <c r="D31" s="54"/>
      <c r="E31" s="2"/>
      <c r="F31" s="2"/>
      <c r="G31" s="2"/>
    </row>
    <row r="32" spans="1:9" s="63" customFormat="1" x14ac:dyDescent="0.25">
      <c r="A32" s="29"/>
      <c r="B32" s="61" t="s">
        <v>237</v>
      </c>
      <c r="C32" s="2"/>
      <c r="D32" s="54"/>
      <c r="E32" s="2"/>
      <c r="F32" s="2"/>
      <c r="G32" s="2"/>
      <c r="H32" s="7"/>
      <c r="I32" s="7"/>
    </row>
    <row r="33" spans="1:16" s="63" customFormat="1" x14ac:dyDescent="0.25">
      <c r="A33" s="29"/>
      <c r="B33" s="123" t="s">
        <v>239</v>
      </c>
      <c r="C33" s="2"/>
      <c r="D33" s="54"/>
      <c r="E33" s="128">
        <f>329981+4</f>
        <v>329985</v>
      </c>
      <c r="F33" s="2"/>
      <c r="G33" s="2"/>
      <c r="H33" s="7"/>
      <c r="I33" s="7"/>
    </row>
    <row r="34" spans="1:16" s="63" customFormat="1" x14ac:dyDescent="0.25">
      <c r="A34" s="29"/>
      <c r="B34" s="123" t="s">
        <v>223</v>
      </c>
      <c r="C34" s="42"/>
      <c r="D34" s="129"/>
      <c r="E34" s="7">
        <v>14752.6</v>
      </c>
      <c r="F34" s="2"/>
      <c r="G34" s="2"/>
      <c r="H34" s="7"/>
      <c r="I34" s="7"/>
    </row>
    <row r="35" spans="1:16" s="63" customFormat="1" x14ac:dyDescent="0.25">
      <c r="A35" s="29"/>
      <c r="B35" s="62" t="s">
        <v>83</v>
      </c>
      <c r="C35" s="62"/>
      <c r="D35" s="62"/>
      <c r="E35" s="131">
        <f>SUM(E33:E34)</f>
        <v>344737.6</v>
      </c>
      <c r="F35" s="2"/>
      <c r="G35" s="2"/>
      <c r="H35" s="7"/>
      <c r="I35" s="7"/>
    </row>
    <row r="36" spans="1:16" s="63" customFormat="1" x14ac:dyDescent="0.25">
      <c r="A36" s="29"/>
      <c r="B36" s="73"/>
      <c r="C36" s="2"/>
      <c r="D36" s="54"/>
      <c r="E36" s="2"/>
      <c r="F36" s="2"/>
      <c r="G36" s="2"/>
      <c r="H36" s="7"/>
      <c r="I36" s="7"/>
    </row>
    <row r="37" spans="1:16" x14ac:dyDescent="0.25">
      <c r="A37" s="78"/>
      <c r="B37" s="60" t="s">
        <v>234</v>
      </c>
      <c r="C37" s="60"/>
      <c r="D37" s="60"/>
      <c r="E37" s="60"/>
      <c r="F37" s="60"/>
      <c r="G37" s="2"/>
    </row>
    <row r="38" spans="1:16" s="55" customFormat="1" ht="39" x14ac:dyDescent="0.25">
      <c r="A38" s="147"/>
      <c r="B38" s="116"/>
      <c r="C38" s="117" t="s">
        <v>84</v>
      </c>
      <c r="D38" s="117" t="s">
        <v>82</v>
      </c>
      <c r="E38" s="117" t="s">
        <v>105</v>
      </c>
      <c r="F38" s="117" t="s">
        <v>83</v>
      </c>
      <c r="G38" s="56"/>
      <c r="H38" s="57"/>
    </row>
    <row r="39" spans="1:16" s="52" customFormat="1" x14ac:dyDescent="0.25">
      <c r="A39" s="148"/>
      <c r="B39" s="111" t="s">
        <v>228</v>
      </c>
      <c r="C39" s="17">
        <v>685227</v>
      </c>
      <c r="D39" s="17">
        <v>60913</v>
      </c>
      <c r="E39" s="17">
        <v>20241</v>
      </c>
      <c r="F39" s="17">
        <f>SUM(C39:E39)</f>
        <v>766381</v>
      </c>
      <c r="G39" s="51"/>
      <c r="H39" s="51"/>
    </row>
    <row r="40" spans="1:16" s="52" customFormat="1" x14ac:dyDescent="0.25">
      <c r="A40" s="148"/>
      <c r="B40" s="111" t="s">
        <v>106</v>
      </c>
      <c r="C40" s="17">
        <v>0</v>
      </c>
      <c r="D40" s="17">
        <f>57609.9</f>
        <v>57609.9</v>
      </c>
      <c r="E40" s="17">
        <v>0</v>
      </c>
      <c r="F40" s="17">
        <f>SUM(C40:E40)</f>
        <v>57609.9</v>
      </c>
      <c r="G40" s="51"/>
      <c r="H40" s="51"/>
    </row>
    <row r="41" spans="1:16" s="52" customFormat="1" x14ac:dyDescent="0.25">
      <c r="A41" s="148"/>
      <c r="B41" s="111" t="s">
        <v>230</v>
      </c>
      <c r="C41" s="17"/>
      <c r="D41" s="17">
        <f>-60911-4100-5</f>
        <v>-65016</v>
      </c>
      <c r="E41" s="17">
        <v>-20241</v>
      </c>
      <c r="F41" s="17">
        <f>SUM(C41:E41)</f>
        <v>-85257</v>
      </c>
      <c r="G41" s="51"/>
      <c r="H41" s="51"/>
    </row>
    <row r="42" spans="1:16" x14ac:dyDescent="0.25">
      <c r="A42" s="78"/>
      <c r="B42" s="58" t="s">
        <v>114</v>
      </c>
      <c r="C42" s="17">
        <f>+'Resultat 2018-2019'!D84</f>
        <v>146224.81999999983</v>
      </c>
      <c r="D42" s="17">
        <v>0</v>
      </c>
      <c r="E42" s="17">
        <v>0</v>
      </c>
      <c r="F42" s="17">
        <f>SUM(C42:E42)</f>
        <v>146224.81999999983</v>
      </c>
      <c r="G42" s="28"/>
      <c r="I42"/>
    </row>
    <row r="43" spans="1:16" s="52" customFormat="1" x14ac:dyDescent="0.25">
      <c r="A43" s="148"/>
      <c r="B43" s="111" t="s">
        <v>108</v>
      </c>
      <c r="C43" s="17">
        <f>-'Resultat 2018-2019'!D88-'Resultat 2018-2019'!D89-'Resultat 2018-2019'!D90</f>
        <v>-144000</v>
      </c>
      <c r="D43" s="17">
        <v>0</v>
      </c>
      <c r="E43" s="17">
        <v>0</v>
      </c>
      <c r="F43" s="17">
        <f>SUM(C43:E43)</f>
        <v>-144000</v>
      </c>
      <c r="G43" s="51"/>
      <c r="H43" s="51"/>
    </row>
    <row r="44" spans="1:16" s="52" customFormat="1" x14ac:dyDescent="0.25">
      <c r="A44" s="148"/>
      <c r="B44" s="60" t="s">
        <v>229</v>
      </c>
      <c r="C44" s="33">
        <f>SUM(C39:C43)</f>
        <v>687451.81999999983</v>
      </c>
      <c r="D44" s="33">
        <f>SUM(D39:D43)</f>
        <v>53506.899999999994</v>
      </c>
      <c r="E44" s="33">
        <f>SUM(E39:E43)</f>
        <v>0</v>
      </c>
      <c r="F44" s="33">
        <f>SUM(F39:F43)</f>
        <v>740958.71999999986</v>
      </c>
      <c r="G44" s="51"/>
      <c r="H44" s="51"/>
    </row>
    <row r="45" spans="1:16" x14ac:dyDescent="0.25">
      <c r="A45" s="78"/>
      <c r="B45" s="106"/>
      <c r="C45" s="106"/>
      <c r="D45" s="106"/>
      <c r="E45" s="106"/>
      <c r="F45" s="106"/>
      <c r="G45" s="28"/>
      <c r="I45"/>
    </row>
    <row r="46" spans="1:16" s="86" customFormat="1" x14ac:dyDescent="0.25">
      <c r="A46" s="85" t="s">
        <v>127</v>
      </c>
      <c r="B46" s="95"/>
      <c r="C46" s="95"/>
      <c r="D46" s="95"/>
      <c r="E46" s="95"/>
      <c r="F46" s="86" t="s">
        <v>128</v>
      </c>
      <c r="G46" s="95"/>
      <c r="H46" s="87"/>
      <c r="J46" s="87"/>
    </row>
    <row r="47" spans="1:16" s="35" customFormat="1" ht="138" customHeight="1" x14ac:dyDescent="0.25">
      <c r="A47" s="82">
        <v>1</v>
      </c>
      <c r="B47" s="82" t="s">
        <v>125</v>
      </c>
      <c r="C47" s="82" t="s">
        <v>126</v>
      </c>
      <c r="D47" s="82"/>
      <c r="E47" s="83">
        <f>+'Resultat 2018-2019'!D8+'Resultat 2018-2019'!D9-E27+375</f>
        <v>1029269.45</v>
      </c>
      <c r="F47" s="154" t="s">
        <v>231</v>
      </c>
      <c r="G47" s="154"/>
      <c r="H47" s="154"/>
      <c r="I47" s="154"/>
      <c r="J47" s="84"/>
      <c r="K47" s="130"/>
      <c r="M47" s="154"/>
      <c r="N47" s="154"/>
      <c r="O47" s="154"/>
      <c r="P47" s="154"/>
    </row>
    <row r="48" spans="1:16" s="89" customFormat="1" x14ac:dyDescent="0.25">
      <c r="A48" s="88">
        <v>2</v>
      </c>
      <c r="B48" s="89" t="s">
        <v>5</v>
      </c>
      <c r="C48" s="90" t="s">
        <v>163</v>
      </c>
      <c r="D48" s="90"/>
      <c r="E48" s="91">
        <f>'Resultat 2018-2019'!D10</f>
        <v>168043</v>
      </c>
      <c r="F48" s="90" t="s">
        <v>186</v>
      </c>
      <c r="G48" s="90"/>
      <c r="H48" s="92"/>
      <c r="I48" s="92"/>
      <c r="J48" s="93"/>
    </row>
    <row r="49" spans="1:13" s="89" customFormat="1" x14ac:dyDescent="0.25">
      <c r="A49" s="88">
        <v>3</v>
      </c>
      <c r="B49" s="89" t="s">
        <v>164</v>
      </c>
      <c r="C49" s="90"/>
      <c r="D49" s="90"/>
      <c r="E49" s="94">
        <f>'Resultat 2018-2019'!D11</f>
        <v>33750</v>
      </c>
      <c r="F49" s="90"/>
      <c r="G49" s="90"/>
      <c r="H49" s="92"/>
      <c r="I49" s="92"/>
      <c r="J49" s="93"/>
    </row>
    <row r="50" spans="1:13" s="89" customFormat="1" x14ac:dyDescent="0.25">
      <c r="A50" s="88">
        <v>4</v>
      </c>
      <c r="B50" s="89" t="s">
        <v>116</v>
      </c>
      <c r="C50" s="90" t="s">
        <v>129</v>
      </c>
      <c r="D50" s="90"/>
      <c r="E50" s="91">
        <f>'Resultat 2018-2019'!D12</f>
        <v>59241.56</v>
      </c>
      <c r="F50" s="89" t="s">
        <v>232</v>
      </c>
      <c r="G50" s="90"/>
      <c r="H50" s="92"/>
      <c r="I50" s="92"/>
      <c r="J50" s="93"/>
    </row>
    <row r="51" spans="1:13" s="134" customFormat="1" x14ac:dyDescent="0.25">
      <c r="A51" s="133">
        <v>5</v>
      </c>
      <c r="B51" s="134" t="s">
        <v>7</v>
      </c>
      <c r="C51" s="135"/>
      <c r="D51" s="135"/>
      <c r="E51" s="136">
        <f>'Resultat 2018-2019'!D22</f>
        <v>132924</v>
      </c>
      <c r="F51" s="135" t="s">
        <v>165</v>
      </c>
      <c r="G51" s="135"/>
      <c r="H51" s="137"/>
      <c r="I51" s="137"/>
      <c r="J51" s="138"/>
    </row>
    <row r="52" spans="1:13" s="140" customFormat="1" x14ac:dyDescent="0.25">
      <c r="A52" s="139">
        <v>6</v>
      </c>
      <c r="B52" s="140" t="s">
        <v>131</v>
      </c>
      <c r="C52" s="141" t="s">
        <v>132</v>
      </c>
      <c r="D52" s="141"/>
      <c r="E52" s="142">
        <v>270900</v>
      </c>
      <c r="G52" s="141"/>
      <c r="H52" s="143"/>
      <c r="I52" s="143"/>
      <c r="J52" s="144"/>
      <c r="M52" s="141" t="s">
        <v>166</v>
      </c>
    </row>
    <row r="53" spans="1:13" s="140" customFormat="1" x14ac:dyDescent="0.25">
      <c r="A53" s="139"/>
      <c r="C53" s="141"/>
      <c r="D53" s="141"/>
      <c r="E53" s="142"/>
      <c r="F53" s="141"/>
      <c r="G53" s="141"/>
      <c r="H53" s="143"/>
      <c r="I53" s="143"/>
      <c r="J53" s="144"/>
      <c r="M53" s="141" t="s">
        <v>167</v>
      </c>
    </row>
    <row r="54" spans="1:13" s="140" customFormat="1" x14ac:dyDescent="0.25">
      <c r="A54" s="139">
        <v>7</v>
      </c>
      <c r="B54" s="145" t="s">
        <v>89</v>
      </c>
      <c r="C54" s="141" t="s">
        <v>134</v>
      </c>
      <c r="D54" s="141"/>
      <c r="E54" s="142"/>
      <c r="F54" s="140" t="s">
        <v>133</v>
      </c>
      <c r="G54" s="141"/>
      <c r="H54" s="143"/>
      <c r="I54" s="143"/>
      <c r="J54" s="144"/>
      <c r="M54" s="140" t="s">
        <v>168</v>
      </c>
    </row>
    <row r="55" spans="1:13" s="140" customFormat="1" x14ac:dyDescent="0.25">
      <c r="A55" s="139">
        <v>8</v>
      </c>
      <c r="B55" s="145" t="s">
        <v>8</v>
      </c>
      <c r="C55" s="145" t="s">
        <v>135</v>
      </c>
      <c r="D55" s="141"/>
      <c r="E55" s="142"/>
      <c r="F55" s="141"/>
      <c r="G55" s="141"/>
      <c r="H55" s="143"/>
      <c r="I55" s="143"/>
      <c r="J55" s="144"/>
      <c r="M55" s="140" t="s">
        <v>169</v>
      </c>
    </row>
    <row r="56" spans="1:13" s="140" customFormat="1" x14ac:dyDescent="0.25">
      <c r="A56" s="139">
        <v>9</v>
      </c>
      <c r="B56" s="140" t="s">
        <v>52</v>
      </c>
      <c r="C56" s="141" t="s">
        <v>130</v>
      </c>
      <c r="D56" s="141"/>
      <c r="E56" s="142"/>
      <c r="F56" s="141"/>
      <c r="G56" s="141"/>
      <c r="H56" s="143"/>
      <c r="I56" s="143"/>
      <c r="J56" s="144"/>
      <c r="M56" s="140" t="s">
        <v>136</v>
      </c>
    </row>
    <row r="57" spans="1:13" s="140" customFormat="1" x14ac:dyDescent="0.25">
      <c r="A57" s="139">
        <v>10</v>
      </c>
      <c r="B57" s="146" t="s">
        <v>9</v>
      </c>
      <c r="C57" s="141"/>
      <c r="D57" s="141"/>
      <c r="E57" s="142"/>
      <c r="F57" s="141"/>
      <c r="G57" s="141"/>
      <c r="H57" s="143"/>
      <c r="I57" s="143"/>
      <c r="J57" s="144"/>
      <c r="M57" s="140" t="s">
        <v>170</v>
      </c>
    </row>
    <row r="58" spans="1:13" s="140" customFormat="1" x14ac:dyDescent="0.25">
      <c r="A58" s="139">
        <v>11</v>
      </c>
      <c r="B58" s="140" t="s">
        <v>137</v>
      </c>
      <c r="C58" s="141"/>
      <c r="D58" s="141"/>
      <c r="E58" s="142"/>
      <c r="F58" s="141"/>
      <c r="G58" s="141"/>
      <c r="H58" s="143"/>
      <c r="I58" s="143"/>
      <c r="J58" s="144"/>
      <c r="M58" s="140" t="s">
        <v>171</v>
      </c>
    </row>
    <row r="59" spans="1:13" s="140" customFormat="1" x14ac:dyDescent="0.25">
      <c r="A59" s="139">
        <v>12</v>
      </c>
      <c r="B59" s="140" t="s">
        <v>172</v>
      </c>
      <c r="C59" s="141"/>
      <c r="D59" s="141"/>
      <c r="E59" s="142"/>
      <c r="F59" s="141"/>
      <c r="G59" s="141"/>
      <c r="H59" s="143"/>
      <c r="I59" s="143"/>
      <c r="J59" s="144"/>
      <c r="M59" s="140" t="s">
        <v>173</v>
      </c>
    </row>
    <row r="60" spans="1:13" s="140" customFormat="1" x14ac:dyDescent="0.25">
      <c r="A60" s="139">
        <v>13</v>
      </c>
      <c r="B60" s="140" t="s">
        <v>12</v>
      </c>
      <c r="C60" s="141"/>
      <c r="D60" s="141"/>
      <c r="E60" s="142"/>
      <c r="F60" s="141"/>
      <c r="G60" s="141"/>
      <c r="H60" s="143"/>
      <c r="I60" s="143"/>
      <c r="J60" s="144"/>
      <c r="M60" s="140" t="s">
        <v>174</v>
      </c>
    </row>
    <row r="61" spans="1:13" s="140" customFormat="1" x14ac:dyDescent="0.25">
      <c r="A61" s="139">
        <v>14</v>
      </c>
      <c r="B61" s="140" t="s">
        <v>13</v>
      </c>
      <c r="C61" s="141"/>
      <c r="D61" s="141"/>
      <c r="E61" s="142"/>
      <c r="F61" s="141"/>
      <c r="G61" s="141"/>
      <c r="H61" s="143"/>
      <c r="I61" s="143"/>
      <c r="J61" s="144"/>
      <c r="M61" s="140" t="s">
        <v>175</v>
      </c>
    </row>
    <row r="62" spans="1:13" s="140" customFormat="1" x14ac:dyDescent="0.25">
      <c r="A62" s="139">
        <v>15</v>
      </c>
      <c r="B62" s="145" t="s">
        <v>34</v>
      </c>
      <c r="C62" s="141"/>
      <c r="D62" s="141"/>
      <c r="E62" s="142"/>
      <c r="F62" s="141"/>
      <c r="G62" s="141"/>
      <c r="H62" s="143"/>
      <c r="I62" s="143"/>
      <c r="J62" s="144"/>
      <c r="M62" s="140" t="s">
        <v>138</v>
      </c>
    </row>
    <row r="63" spans="1:13" s="140" customFormat="1" x14ac:dyDescent="0.25">
      <c r="A63" s="139">
        <v>16</v>
      </c>
      <c r="B63" s="145" t="s">
        <v>14</v>
      </c>
      <c r="H63" s="143"/>
      <c r="I63" s="143"/>
      <c r="J63" s="144"/>
      <c r="M63" s="140" t="s">
        <v>176</v>
      </c>
    </row>
    <row r="64" spans="1:13" s="140" customFormat="1" x14ac:dyDescent="0.25">
      <c r="A64" s="139">
        <v>17</v>
      </c>
      <c r="B64" s="140" t="s">
        <v>15</v>
      </c>
      <c r="C64" s="141"/>
      <c r="D64" s="141"/>
      <c r="E64" s="142"/>
      <c r="F64" s="141"/>
      <c r="G64" s="141"/>
      <c r="H64" s="143"/>
      <c r="I64" s="143"/>
      <c r="J64" s="144"/>
      <c r="M64" s="140" t="s">
        <v>177</v>
      </c>
    </row>
    <row r="65" spans="1:13" s="140" customFormat="1" x14ac:dyDescent="0.25">
      <c r="A65" s="139">
        <v>18</v>
      </c>
      <c r="B65" s="140" t="s">
        <v>16</v>
      </c>
      <c r="C65" s="141"/>
      <c r="D65" s="141"/>
      <c r="E65" s="142"/>
      <c r="F65" s="141"/>
      <c r="G65" s="141"/>
      <c r="H65" s="143"/>
      <c r="I65" s="143"/>
      <c r="J65" s="144"/>
      <c r="M65" s="140" t="s">
        <v>178</v>
      </c>
    </row>
    <row r="66" spans="1:13" s="140" customFormat="1" x14ac:dyDescent="0.25">
      <c r="A66" s="139">
        <v>19</v>
      </c>
      <c r="B66" s="140" t="s">
        <v>141</v>
      </c>
      <c r="C66" s="141"/>
      <c r="D66" s="141"/>
      <c r="E66" s="142"/>
      <c r="F66" s="141"/>
      <c r="G66" s="141"/>
      <c r="H66" s="143"/>
      <c r="I66" s="143"/>
      <c r="J66" s="144"/>
      <c r="M66" s="140" t="s">
        <v>179</v>
      </c>
    </row>
    <row r="67" spans="1:13" s="140" customFormat="1" x14ac:dyDescent="0.25">
      <c r="A67" s="139">
        <v>20</v>
      </c>
      <c r="B67" s="140" t="s">
        <v>187</v>
      </c>
      <c r="C67" s="141"/>
      <c r="D67" s="141"/>
      <c r="E67" s="142"/>
      <c r="F67" s="141"/>
      <c r="G67" s="141"/>
      <c r="H67" s="143"/>
      <c r="I67" s="143"/>
      <c r="J67" s="144"/>
      <c r="M67" s="140" t="s">
        <v>188</v>
      </c>
    </row>
    <row r="68" spans="1:13" s="140" customFormat="1" x14ac:dyDescent="0.25">
      <c r="A68" s="139">
        <v>21</v>
      </c>
      <c r="B68" s="145" t="s">
        <v>142</v>
      </c>
      <c r="C68" s="141"/>
      <c r="D68" s="141"/>
      <c r="E68" s="142"/>
      <c r="F68" s="141"/>
      <c r="G68" s="141"/>
      <c r="H68" s="143"/>
      <c r="I68" s="143"/>
      <c r="J68" s="144"/>
      <c r="M68" s="140" t="s">
        <v>180</v>
      </c>
    </row>
    <row r="69" spans="1:13" s="140" customFormat="1" x14ac:dyDescent="0.25">
      <c r="A69" s="139">
        <v>22</v>
      </c>
      <c r="B69" s="140" t="s">
        <v>18</v>
      </c>
      <c r="C69" s="141"/>
      <c r="D69" s="141"/>
      <c r="E69" s="142"/>
      <c r="F69" s="141"/>
      <c r="G69" s="141"/>
      <c r="H69" s="143"/>
      <c r="I69" s="143"/>
      <c r="M69" s="140" t="s">
        <v>145</v>
      </c>
    </row>
    <row r="70" spans="1:13" s="140" customFormat="1" x14ac:dyDescent="0.25">
      <c r="A70" s="139">
        <v>23</v>
      </c>
      <c r="B70" s="140" t="s">
        <v>143</v>
      </c>
      <c r="C70" s="141"/>
      <c r="D70" s="141"/>
      <c r="E70" s="142"/>
      <c r="F70" s="141"/>
      <c r="G70" s="141"/>
      <c r="H70" s="143"/>
      <c r="I70" s="143"/>
      <c r="M70" s="140" t="s">
        <v>181</v>
      </c>
    </row>
    <row r="71" spans="1:13" s="140" customFormat="1" x14ac:dyDescent="0.25">
      <c r="A71" s="139">
        <v>24</v>
      </c>
      <c r="B71" s="140" t="s">
        <v>144</v>
      </c>
      <c r="C71" s="141"/>
      <c r="D71" s="141"/>
      <c r="E71" s="142"/>
      <c r="F71" s="141"/>
      <c r="G71" s="141"/>
      <c r="H71" s="143"/>
      <c r="I71" s="143"/>
      <c r="M71" s="140" t="s">
        <v>182</v>
      </c>
    </row>
    <row r="72" spans="1:13" s="140" customFormat="1" x14ac:dyDescent="0.25">
      <c r="A72" s="139">
        <v>25</v>
      </c>
      <c r="B72" s="140" t="s">
        <v>75</v>
      </c>
      <c r="C72" s="141"/>
      <c r="D72" s="141"/>
      <c r="E72" s="142"/>
      <c r="F72" s="141"/>
      <c r="G72" s="141"/>
      <c r="H72" s="143"/>
      <c r="I72" s="143"/>
      <c r="M72" s="140" t="s">
        <v>145</v>
      </c>
    </row>
    <row r="73" spans="1:13" s="140" customFormat="1" x14ac:dyDescent="0.25">
      <c r="A73" s="139">
        <v>26</v>
      </c>
      <c r="B73" s="140" t="s">
        <v>92</v>
      </c>
      <c r="C73" s="141"/>
      <c r="D73" s="141"/>
      <c r="E73" s="142"/>
      <c r="F73" s="141"/>
      <c r="G73" s="141"/>
      <c r="H73" s="143"/>
      <c r="I73" s="143"/>
      <c r="M73" s="140" t="s">
        <v>146</v>
      </c>
    </row>
    <row r="74" spans="1:13" s="140" customFormat="1" x14ac:dyDescent="0.25">
      <c r="A74" s="139">
        <v>27</v>
      </c>
      <c r="B74" s="140" t="s">
        <v>147</v>
      </c>
      <c r="C74" s="141"/>
      <c r="D74" s="141"/>
      <c r="E74" s="142"/>
      <c r="F74" s="141"/>
      <c r="G74" s="141"/>
      <c r="H74" s="143"/>
      <c r="I74" s="143"/>
      <c r="M74" s="140" t="s">
        <v>183</v>
      </c>
    </row>
    <row r="75" spans="1:13" s="140" customFormat="1" x14ac:dyDescent="0.25">
      <c r="A75" s="139">
        <v>28</v>
      </c>
      <c r="B75" s="140" t="s">
        <v>120</v>
      </c>
      <c r="C75" s="141"/>
      <c r="D75" s="141"/>
      <c r="E75" s="142"/>
      <c r="F75" s="141"/>
      <c r="G75" s="141"/>
      <c r="H75" s="143"/>
      <c r="I75" s="143"/>
      <c r="M75" s="140" t="s">
        <v>189</v>
      </c>
    </row>
    <row r="76" spans="1:13" s="140" customFormat="1" x14ac:dyDescent="0.25">
      <c r="A76" s="139">
        <v>29</v>
      </c>
      <c r="B76" s="140" t="s">
        <v>19</v>
      </c>
      <c r="C76" s="141"/>
      <c r="D76" s="141"/>
      <c r="E76" s="142"/>
      <c r="F76" s="141"/>
      <c r="G76" s="141"/>
      <c r="H76" s="143"/>
      <c r="I76" s="143"/>
      <c r="M76" s="140" t="s">
        <v>184</v>
      </c>
    </row>
    <row r="77" spans="1:13" s="140" customFormat="1" x14ac:dyDescent="0.25">
      <c r="A77" s="139">
        <v>30</v>
      </c>
      <c r="B77" s="140" t="s">
        <v>20</v>
      </c>
      <c r="C77" s="141"/>
      <c r="D77" s="141"/>
      <c r="E77" s="142"/>
      <c r="F77" s="141"/>
      <c r="G77" s="141"/>
      <c r="H77" s="143"/>
      <c r="I77" s="143"/>
      <c r="M77" s="140" t="s">
        <v>185</v>
      </c>
    </row>
    <row r="78" spans="1:13" s="140" customFormat="1" x14ac:dyDescent="0.25">
      <c r="A78" s="139">
        <v>31</v>
      </c>
      <c r="B78" s="140" t="s">
        <v>25</v>
      </c>
      <c r="C78" s="141"/>
      <c r="D78" s="141"/>
      <c r="E78" s="142"/>
      <c r="F78" s="141"/>
      <c r="G78" s="141"/>
      <c r="H78" s="143"/>
      <c r="I78" s="143"/>
      <c r="M78" s="140" t="s">
        <v>190</v>
      </c>
    </row>
    <row r="79" spans="1:13" x14ac:dyDescent="0.25">
      <c r="C79" s="74"/>
      <c r="D79" s="74"/>
      <c r="E79" s="22"/>
      <c r="F79" s="74"/>
      <c r="G79" s="74"/>
      <c r="M79" t="s">
        <v>191</v>
      </c>
    </row>
    <row r="80" spans="1:13" x14ac:dyDescent="0.25">
      <c r="C80" s="74"/>
      <c r="D80" s="74"/>
      <c r="E80" s="22"/>
      <c r="F80" s="74"/>
      <c r="G80" s="74"/>
    </row>
    <row r="81" spans="3:7" x14ac:dyDescent="0.25">
      <c r="C81" s="74"/>
      <c r="D81" s="74"/>
      <c r="E81" s="22"/>
      <c r="F81" s="74"/>
      <c r="G81" s="74"/>
    </row>
    <row r="82" spans="3:7" x14ac:dyDescent="0.25">
      <c r="C82" s="74"/>
      <c r="D82" s="74"/>
      <c r="E82" s="22"/>
      <c r="F82" s="74"/>
      <c r="G82" s="74"/>
    </row>
    <row r="83" spans="3:7" x14ac:dyDescent="0.25">
      <c r="C83" s="74"/>
      <c r="D83" s="74"/>
      <c r="E83" s="22"/>
    </row>
    <row r="84" spans="3:7" x14ac:dyDescent="0.25">
      <c r="C84" s="74"/>
      <c r="D84" s="74"/>
      <c r="E84" s="22"/>
    </row>
    <row r="85" spans="3:7" x14ac:dyDescent="0.25">
      <c r="C85" s="74"/>
      <c r="D85" s="74"/>
      <c r="E85" s="22"/>
    </row>
    <row r="86" spans="3:7" x14ac:dyDescent="0.25">
      <c r="C86" s="74"/>
      <c r="D86" s="74"/>
      <c r="E86" s="22"/>
    </row>
    <row r="87" spans="3:7" x14ac:dyDescent="0.25">
      <c r="E87" s="22"/>
    </row>
    <row r="88" spans="3:7" x14ac:dyDescent="0.25">
      <c r="E88" s="22"/>
    </row>
    <row r="89" spans="3:7" x14ac:dyDescent="0.25">
      <c r="E89" s="22"/>
    </row>
    <row r="90" spans="3:7" x14ac:dyDescent="0.25">
      <c r="E90" s="22"/>
    </row>
    <row r="91" spans="3:7" x14ac:dyDescent="0.25">
      <c r="E91" s="22"/>
    </row>
    <row r="92" spans="3:7" x14ac:dyDescent="0.25">
      <c r="E92" s="22"/>
    </row>
    <row r="93" spans="3:7" x14ac:dyDescent="0.25">
      <c r="E93" s="22"/>
    </row>
    <row r="94" spans="3:7" x14ac:dyDescent="0.25">
      <c r="E94" s="22"/>
    </row>
    <row r="95" spans="3:7" x14ac:dyDescent="0.25">
      <c r="E95" s="22"/>
    </row>
    <row r="96" spans="3:7" x14ac:dyDescent="0.25">
      <c r="E96" s="22"/>
    </row>
    <row r="97" spans="5:5" x14ac:dyDescent="0.25">
      <c r="E97" s="22"/>
    </row>
    <row r="98" spans="5:5" x14ac:dyDescent="0.25">
      <c r="E98" s="22"/>
    </row>
    <row r="99" spans="5:5" x14ac:dyDescent="0.25">
      <c r="E99" s="22"/>
    </row>
    <row r="100" spans="5:5" x14ac:dyDescent="0.25">
      <c r="E100" s="22"/>
    </row>
    <row r="101" spans="5:5" x14ac:dyDescent="0.25">
      <c r="E101" s="22"/>
    </row>
    <row r="102" spans="5:5" x14ac:dyDescent="0.25">
      <c r="E102" s="22"/>
    </row>
    <row r="103" spans="5:5" x14ac:dyDescent="0.25">
      <c r="E103" s="22"/>
    </row>
    <row r="104" spans="5:5" x14ac:dyDescent="0.25">
      <c r="E104" s="22"/>
    </row>
    <row r="105" spans="5:5" x14ac:dyDescent="0.25">
      <c r="E105" s="22"/>
    </row>
    <row r="106" spans="5:5" x14ac:dyDescent="0.25">
      <c r="E106" s="22"/>
    </row>
    <row r="107" spans="5:5" x14ac:dyDescent="0.25">
      <c r="E107" s="22"/>
    </row>
    <row r="108" spans="5:5" x14ac:dyDescent="0.25">
      <c r="E108" s="22"/>
    </row>
    <row r="109" spans="5:5" x14ac:dyDescent="0.25">
      <c r="E109" s="22"/>
    </row>
    <row r="110" spans="5:5" x14ac:dyDescent="0.25">
      <c r="E110" s="22"/>
    </row>
  </sheetData>
  <mergeCells count="2">
    <mergeCell ref="M47:P47"/>
    <mergeCell ref="F47:I47"/>
  </mergeCells>
  <phoneticPr fontId="21" type="noConversion"/>
  <pageMargins left="0.70866141732283472" right="0.11811023622047245" top="0.74803149606299213" bottom="0.15748031496062992" header="0.31496062992125984" footer="0.31496062992125984"/>
  <pageSetup paperSize="9" scale="91" orientation="portrait" horizontalDpi="4294967293" r:id="rId1"/>
  <headerFooter>
    <oddFooter>&amp;R&amp;P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workbookViewId="0">
      <selection activeCell="E5" sqref="E5"/>
    </sheetView>
  </sheetViews>
  <sheetFormatPr baseColWidth="10" defaultColWidth="11.42578125" defaultRowHeight="15" x14ac:dyDescent="0.25"/>
  <cols>
    <col min="1" max="1" width="6.85546875" style="78" customWidth="1"/>
    <col min="2" max="2" width="32.28515625" style="58" customWidth="1"/>
    <col min="3" max="3" width="19.7109375" style="58" customWidth="1"/>
    <col min="4" max="4" width="112.28515625" style="58" bestFit="1" customWidth="1"/>
    <col min="5" max="5" width="12.85546875" style="119" customWidth="1"/>
    <col min="6" max="6" width="13.42578125" style="17" customWidth="1"/>
    <col min="7" max="16384" width="11.42578125" style="58"/>
  </cols>
  <sheetData>
    <row r="1" spans="2:6" ht="26.25" x14ac:dyDescent="0.4">
      <c r="B1" s="103"/>
      <c r="C1" s="103"/>
      <c r="D1" s="103"/>
    </row>
    <row r="2" spans="2:6" ht="18.75" x14ac:dyDescent="0.3">
      <c r="B2" s="104"/>
      <c r="C2" s="104"/>
      <c r="D2" s="105"/>
    </row>
    <row r="3" spans="2:6" x14ac:dyDescent="0.25">
      <c r="B3" s="60" t="s">
        <v>193</v>
      </c>
      <c r="C3" s="60"/>
      <c r="D3" s="60"/>
      <c r="E3" s="119" t="s">
        <v>196</v>
      </c>
    </row>
    <row r="4" spans="2:6" x14ac:dyDescent="0.25">
      <c r="B4" s="106" t="s">
        <v>194</v>
      </c>
      <c r="C4" s="107" t="s">
        <v>195</v>
      </c>
      <c r="D4" s="106" t="s">
        <v>199</v>
      </c>
      <c r="E4" s="120">
        <v>3040</v>
      </c>
    </row>
    <row r="5" spans="2:6" x14ac:dyDescent="0.25">
      <c r="B5" s="111" t="s">
        <v>198</v>
      </c>
      <c r="C5" s="118" t="s">
        <v>197</v>
      </c>
      <c r="D5" s="111" t="s">
        <v>200</v>
      </c>
      <c r="E5" s="119">
        <v>375</v>
      </c>
    </row>
    <row r="6" spans="2:6" x14ac:dyDescent="0.25">
      <c r="B6" s="47" t="s">
        <v>201</v>
      </c>
      <c r="C6" s="109" t="s">
        <v>202</v>
      </c>
      <c r="D6" s="110" t="s">
        <v>203</v>
      </c>
      <c r="E6" s="119">
        <v>28250</v>
      </c>
    </row>
    <row r="7" spans="2:6" x14ac:dyDescent="0.25">
      <c r="B7" s="111" t="s">
        <v>206</v>
      </c>
      <c r="C7" s="121" t="s">
        <v>207</v>
      </c>
      <c r="D7" s="110" t="s">
        <v>208</v>
      </c>
      <c r="E7" s="122">
        <v>20150</v>
      </c>
      <c r="F7" s="33"/>
    </row>
    <row r="8" spans="2:6" x14ac:dyDescent="0.25">
      <c r="B8" s="111" t="s">
        <v>212</v>
      </c>
      <c r="C8" s="109" t="s">
        <v>213</v>
      </c>
      <c r="D8" s="110" t="s">
        <v>214</v>
      </c>
      <c r="E8" s="119">
        <v>3710</v>
      </c>
    </row>
    <row r="9" spans="2:6" x14ac:dyDescent="0.25">
      <c r="B9" s="111" t="s">
        <v>204</v>
      </c>
      <c r="C9" s="109"/>
      <c r="D9" s="110"/>
    </row>
    <row r="10" spans="2:6" x14ac:dyDescent="0.25">
      <c r="C10" s="112"/>
      <c r="D10" s="110"/>
    </row>
    <row r="11" spans="2:6" x14ac:dyDescent="0.25">
      <c r="C11" s="109"/>
      <c r="D11" s="110"/>
    </row>
    <row r="12" spans="2:6" x14ac:dyDescent="0.25">
      <c r="C12" s="109"/>
      <c r="D12" s="110"/>
    </row>
    <row r="13" spans="2:6" x14ac:dyDescent="0.25">
      <c r="C13" s="109"/>
      <c r="D13" s="110"/>
    </row>
    <row r="14" spans="2:6" x14ac:dyDescent="0.25">
      <c r="D14" s="113"/>
    </row>
    <row r="16" spans="2:6" x14ac:dyDescent="0.25">
      <c r="D16" s="110"/>
    </row>
    <row r="17" spans="2:4" x14ac:dyDescent="0.25">
      <c r="D17" s="110"/>
    </row>
    <row r="18" spans="2:4" x14ac:dyDescent="0.25">
      <c r="D18" s="114"/>
    </row>
    <row r="20" spans="2:4" x14ac:dyDescent="0.25">
      <c r="B20" s="115"/>
      <c r="C20" s="115"/>
    </row>
    <row r="21" spans="2:4" x14ac:dyDescent="0.25">
      <c r="B21" s="115"/>
      <c r="C21" s="115"/>
    </row>
    <row r="22" spans="2:4" x14ac:dyDescent="0.25">
      <c r="B22" s="115"/>
      <c r="C22" s="115"/>
    </row>
    <row r="24" spans="2:4" x14ac:dyDescent="0.25">
      <c r="B24" s="101"/>
    </row>
    <row r="25" spans="2:4" x14ac:dyDescent="0.25">
      <c r="B25" s="60"/>
      <c r="C25" s="60"/>
      <c r="D25" s="60"/>
    </row>
    <row r="26" spans="2:4" x14ac:dyDescent="0.25">
      <c r="B26" s="116"/>
      <c r="C26" s="116"/>
      <c r="D26" s="117"/>
    </row>
    <row r="27" spans="2:4" x14ac:dyDescent="0.25">
      <c r="B27" s="111"/>
      <c r="C27" s="118"/>
      <c r="D27" s="17"/>
    </row>
    <row r="28" spans="2:4" x14ac:dyDescent="0.25">
      <c r="B28" s="111"/>
      <c r="C28" s="118"/>
      <c r="D28" s="17"/>
    </row>
    <row r="29" spans="2:4" x14ac:dyDescent="0.25">
      <c r="B29" s="111"/>
      <c r="C29" s="118"/>
      <c r="D29" s="17"/>
    </row>
    <row r="30" spans="2:4" x14ac:dyDescent="0.25">
      <c r="C30" s="118"/>
      <c r="D30" s="17"/>
    </row>
    <row r="31" spans="2:4" x14ac:dyDescent="0.25">
      <c r="B31" s="111"/>
      <c r="C31" s="118"/>
      <c r="D31" s="17"/>
    </row>
    <row r="32" spans="2:4" x14ac:dyDescent="0.25">
      <c r="B32" s="60"/>
      <c r="C32" s="108"/>
      <c r="D32" s="33"/>
    </row>
    <row r="33" spans="2:4" x14ac:dyDescent="0.25">
      <c r="B33" s="106"/>
      <c r="C33" s="106"/>
      <c r="D33" s="106"/>
    </row>
  </sheetData>
  <pageMargins left="0.70866141732283472" right="0.11811023622047245" top="0.74803149606299213" bottom="0.15748031496062992" header="0.31496062992125984" footer="0.31496062992125984"/>
  <pageSetup paperSize="9" scale="80" orientation="landscape" horizontalDpi="4294967293" r:id="rId1"/>
  <headerFooter>
    <oddFooter>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8</vt:i4>
      </vt:variant>
    </vt:vector>
  </HeadingPairs>
  <TitlesOfParts>
    <vt:vector size="12" baseType="lpstr">
      <vt:lpstr>Resultat 2018-2019</vt:lpstr>
      <vt:lpstr>Balanse 30.6.2019</vt:lpstr>
      <vt:lpstr>Noter</vt:lpstr>
      <vt:lpstr>sluttposter pr. 30.6.2018</vt:lpstr>
      <vt:lpstr>'Balanse 30.6.2019'!Utskriftsområde</vt:lpstr>
      <vt:lpstr>Noter!Utskriftsområde</vt:lpstr>
      <vt:lpstr>'Resultat 2018-2019'!Utskriftsområde</vt:lpstr>
      <vt:lpstr>'sluttposter pr. 30.6.2018'!Utskriftsområde</vt:lpstr>
      <vt:lpstr>'Balanse 30.6.2019'!Utskriftstitler</vt:lpstr>
      <vt:lpstr>Noter!Utskriftstitler</vt:lpstr>
      <vt:lpstr>'Resultat 2018-2019'!Utskriftstitler</vt:lpstr>
      <vt:lpstr>'sluttposter pr. 30.6.2018'!Utskriftstitler</vt:lpstr>
    </vt:vector>
  </TitlesOfParts>
  <Company>Doorway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Torunn Seglem</dc:creator>
  <cp:lastModifiedBy>Odd Henning Johannessen</cp:lastModifiedBy>
  <cp:lastPrinted>2019-09-06T14:39:14Z</cp:lastPrinted>
  <dcterms:created xsi:type="dcterms:W3CDTF">2014-08-19T06:32:02Z</dcterms:created>
  <dcterms:modified xsi:type="dcterms:W3CDTF">2019-09-15T15:26:15Z</dcterms:modified>
</cp:coreProperties>
</file>